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piers\Jeux\bridge\Compta_23_24\"/>
    </mc:Choice>
  </mc:AlternateContent>
  <xr:revisionPtr revIDLastSave="0" documentId="13_ncr:1_{5602DCF4-B56C-43E3-A737-C689A00DE26F}" xr6:coauthVersionLast="47" xr6:coauthVersionMax="47" xr10:uidLastSave="{00000000-0000-0000-0000-000000000000}"/>
  <bookViews>
    <workbookView xWindow="19080" yWindow="-120" windowWidth="15600" windowHeight="11760" xr2:uid="{00000000-000D-0000-FFFF-FFFF00000000}"/>
  </bookViews>
  <sheets>
    <sheet name="2023" sheetId="21" r:id="rId1"/>
    <sheet name="2022" sheetId="20" r:id="rId2"/>
    <sheet name="2021" sheetId="19" r:id="rId3"/>
    <sheet name="2020" sheetId="18" r:id="rId4"/>
    <sheet name="2019" sheetId="16" r:id="rId5"/>
    <sheet name="2018" sheetId="15" r:id="rId6"/>
    <sheet name="2017" sheetId="14" r:id="rId7"/>
    <sheet name="2016" sheetId="13" r:id="rId8"/>
    <sheet name="2015" sheetId="12" r:id="rId9"/>
    <sheet name="2014" sheetId="11" r:id="rId10"/>
    <sheet name="2013" sheetId="10" r:id="rId11"/>
    <sheet name="2012" sheetId="9" r:id="rId12"/>
    <sheet name="2011" sheetId="8" r:id="rId13"/>
    <sheet name="2010" sheetId="7" r:id="rId14"/>
    <sheet name="2009" sheetId="6" r:id="rId15"/>
    <sheet name="2008" sheetId="4" r:id="rId16"/>
    <sheet name="2007" sheetId="3" r:id="rId17"/>
    <sheet name="2006" sheetId="2" r:id="rId18"/>
    <sheet name="2005" sheetId="1" r:id="rId19"/>
    <sheet name="Feuil1" sheetId="5" r:id="rId20"/>
  </sheets>
  <definedNames>
    <definedName name="_xlnm.Print_Area" localSheetId="5">'2018'!$A$1:$Q$55</definedName>
    <definedName name="_xlnm.Print_Area" localSheetId="4">'2019'!$A$1:$Q$55</definedName>
    <definedName name="_xlnm.Print_Area" localSheetId="3">'2020'!$A$1:$Q$55</definedName>
    <definedName name="_xlnm.Print_Area" localSheetId="2">'2021'!$A$1:$Q$55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1" l="1"/>
  <c r="D45" i="21"/>
  <c r="D35" i="21"/>
  <c r="L21" i="21" l="1"/>
  <c r="M21" i="21"/>
  <c r="K21" i="21"/>
  <c r="J21" i="21"/>
  <c r="J15" i="21"/>
  <c r="K15" i="21"/>
  <c r="L15" i="21"/>
  <c r="M15" i="21"/>
  <c r="L8" i="21"/>
  <c r="K8" i="21"/>
  <c r="D40" i="21"/>
  <c r="C40" i="21"/>
  <c r="B40" i="21"/>
  <c r="C35" i="21"/>
  <c r="B35" i="21"/>
  <c r="D21" i="21"/>
  <c r="C21" i="21"/>
  <c r="B21" i="21"/>
  <c r="D15" i="21"/>
  <c r="C15" i="21"/>
  <c r="B15" i="21"/>
  <c r="D8" i="21"/>
  <c r="C8" i="21"/>
  <c r="B8" i="21"/>
  <c r="E40" i="21"/>
  <c r="E35" i="21"/>
  <c r="E21" i="21"/>
  <c r="E15" i="21"/>
  <c r="M8" i="21"/>
  <c r="E8" i="21"/>
  <c r="B45" i="21" l="1"/>
  <c r="B50" i="21" s="1"/>
  <c r="C45" i="21"/>
  <c r="C50" i="21" s="1"/>
  <c r="K45" i="21"/>
  <c r="K47" i="21" s="1"/>
  <c r="L45" i="21"/>
  <c r="J45" i="21"/>
  <c r="J50" i="21" s="1"/>
  <c r="M45" i="21"/>
  <c r="M50" i="21" s="1"/>
  <c r="E45" i="21"/>
  <c r="E50" i="21" s="1"/>
  <c r="E50" i="20"/>
  <c r="M8" i="20"/>
  <c r="L21" i="20"/>
  <c r="K21" i="20"/>
  <c r="J21" i="20"/>
  <c r="L15" i="20"/>
  <c r="K15" i="20"/>
  <c r="J15" i="20"/>
  <c r="J11" i="20"/>
  <c r="L8" i="20"/>
  <c r="K8" i="20"/>
  <c r="J8" i="20"/>
  <c r="D40" i="20"/>
  <c r="C40" i="20"/>
  <c r="B40" i="20"/>
  <c r="D35" i="20"/>
  <c r="C35" i="20"/>
  <c r="B35" i="20"/>
  <c r="D21" i="20"/>
  <c r="C21" i="20"/>
  <c r="B21" i="20"/>
  <c r="D15" i="20"/>
  <c r="C15" i="20"/>
  <c r="B15" i="20"/>
  <c r="D8" i="20"/>
  <c r="C8" i="20"/>
  <c r="B8" i="20"/>
  <c r="E40" i="20"/>
  <c r="E35" i="20"/>
  <c r="M21" i="20"/>
  <c r="E21" i="20"/>
  <c r="M15" i="20"/>
  <c r="E15" i="20"/>
  <c r="E8" i="20"/>
  <c r="M11" i="19"/>
  <c r="M8" i="19" s="1"/>
  <c r="M48" i="19" s="1"/>
  <c r="L11" i="19"/>
  <c r="L8" i="19" s="1"/>
  <c r="L48" i="19" s="1"/>
  <c r="D26" i="19"/>
  <c r="D24" i="19" s="1"/>
  <c r="E17" i="19"/>
  <c r="D17" i="19"/>
  <c r="E8" i="19"/>
  <c r="E48" i="19" s="1"/>
  <c r="D8" i="19"/>
  <c r="D48" i="19" s="1"/>
  <c r="G43" i="19"/>
  <c r="F43" i="19"/>
  <c r="E43" i="19"/>
  <c r="D43" i="19"/>
  <c r="G38" i="19"/>
  <c r="F38" i="19"/>
  <c r="E38" i="19"/>
  <c r="D38" i="19"/>
  <c r="E24" i="19"/>
  <c r="O24" i="19"/>
  <c r="N24" i="19"/>
  <c r="M24" i="19"/>
  <c r="L24" i="19"/>
  <c r="G24" i="19"/>
  <c r="F24" i="19"/>
  <c r="O17" i="19"/>
  <c r="N17" i="19"/>
  <c r="M17" i="19"/>
  <c r="L17" i="19"/>
  <c r="G17" i="19"/>
  <c r="F17" i="19"/>
  <c r="F48" i="19" s="1"/>
  <c r="F53" i="19" s="1"/>
  <c r="N8" i="19"/>
  <c r="N48" i="19" s="1"/>
  <c r="N53" i="19" s="1"/>
  <c r="O8" i="19"/>
  <c r="O48" i="19" s="1"/>
  <c r="G8" i="19"/>
  <c r="G48" i="19" s="1"/>
  <c r="F8" i="19"/>
  <c r="G24" i="18"/>
  <c r="N11" i="18"/>
  <c r="N8" i="18" s="1"/>
  <c r="N48" i="18" s="1"/>
  <c r="N53" i="18" s="1"/>
  <c r="M11" i="18"/>
  <c r="L11" i="18"/>
  <c r="D24" i="18"/>
  <c r="D48" i="18" s="1"/>
  <c r="E26" i="18"/>
  <c r="E24" i="18" s="1"/>
  <c r="E48" i="18" s="1"/>
  <c r="G43" i="18"/>
  <c r="F43" i="18"/>
  <c r="E43" i="18"/>
  <c r="D43" i="18"/>
  <c r="G38" i="18"/>
  <c r="F38" i="18"/>
  <c r="E38" i="18"/>
  <c r="D38" i="18"/>
  <c r="O24" i="18"/>
  <c r="N24" i="18"/>
  <c r="M24" i="18"/>
  <c r="M48" i="18" s="1"/>
  <c r="L24" i="18"/>
  <c r="F24" i="18"/>
  <c r="O17" i="18"/>
  <c r="N17" i="18"/>
  <c r="M17" i="18"/>
  <c r="L17" i="18"/>
  <c r="G17" i="18"/>
  <c r="F17" i="18"/>
  <c r="E17" i="18"/>
  <c r="D17" i="18"/>
  <c r="O8" i="18"/>
  <c r="M8" i="18"/>
  <c r="L8" i="18"/>
  <c r="G8" i="18"/>
  <c r="F8" i="18"/>
  <c r="F48" i="18" s="1"/>
  <c r="E8" i="18"/>
  <c r="D8" i="18"/>
  <c r="N11" i="16"/>
  <c r="N8" i="16" s="1"/>
  <c r="N48" i="16" s="1"/>
  <c r="F26" i="16"/>
  <c r="F24" i="16"/>
  <c r="M24" i="16"/>
  <c r="L24" i="16"/>
  <c r="M17" i="16"/>
  <c r="L17" i="16"/>
  <c r="M11" i="16"/>
  <c r="L11" i="16"/>
  <c r="L8" i="16" s="1"/>
  <c r="L48" i="16" s="1"/>
  <c r="L53" i="16" s="1"/>
  <c r="M8" i="16"/>
  <c r="M48" i="16" s="1"/>
  <c r="M53" i="16" s="1"/>
  <c r="E43" i="16"/>
  <c r="D43" i="16"/>
  <c r="E38" i="16"/>
  <c r="D38" i="16"/>
  <c r="E24" i="16"/>
  <c r="D24" i="16"/>
  <c r="E17" i="16"/>
  <c r="E48" i="16" s="1"/>
  <c r="E53" i="16" s="1"/>
  <c r="D17" i="16"/>
  <c r="E8" i="16"/>
  <c r="D8" i="16"/>
  <c r="D48" i="16" s="1"/>
  <c r="D53" i="16" s="1"/>
  <c r="G43" i="16"/>
  <c r="F43" i="16"/>
  <c r="G38" i="16"/>
  <c r="F38" i="16"/>
  <c r="O24" i="16"/>
  <c r="N24" i="16"/>
  <c r="G24" i="16"/>
  <c r="O17" i="16"/>
  <c r="N17" i="16"/>
  <c r="G17" i="16"/>
  <c r="F17" i="16"/>
  <c r="O8" i="16"/>
  <c r="O48" i="16"/>
  <c r="O53" i="16" s="1"/>
  <c r="G8" i="16"/>
  <c r="G48" i="16" s="1"/>
  <c r="G53" i="16" s="1"/>
  <c r="F8" i="16"/>
  <c r="F48" i="16" s="1"/>
  <c r="N11" i="15"/>
  <c r="N8" i="15"/>
  <c r="N48" i="15" s="1"/>
  <c r="F24" i="15"/>
  <c r="M11" i="15"/>
  <c r="M8" i="15" s="1"/>
  <c r="M48" i="15" s="1"/>
  <c r="M53" i="15" s="1"/>
  <c r="D11" i="15"/>
  <c r="G43" i="15"/>
  <c r="F43" i="15"/>
  <c r="E43" i="15"/>
  <c r="D43" i="15"/>
  <c r="G38" i="15"/>
  <c r="F38" i="15"/>
  <c r="E38" i="15"/>
  <c r="D38" i="15"/>
  <c r="O24" i="15"/>
  <c r="N24" i="15"/>
  <c r="M24" i="15"/>
  <c r="L24" i="15"/>
  <c r="G24" i="15"/>
  <c r="E24" i="15"/>
  <c r="D24" i="15"/>
  <c r="O17" i="15"/>
  <c r="N17" i="15"/>
  <c r="M17" i="15"/>
  <c r="L17" i="15"/>
  <c r="G17" i="15"/>
  <c r="G48" i="15" s="1"/>
  <c r="F17" i="15"/>
  <c r="E17" i="15"/>
  <c r="D17" i="15"/>
  <c r="O8" i="15"/>
  <c r="O48" i="15" s="1"/>
  <c r="L8" i="15"/>
  <c r="L48" i="15"/>
  <c r="L53" i="15" s="1"/>
  <c r="G8" i="15"/>
  <c r="F8" i="15"/>
  <c r="F48" i="15" s="1"/>
  <c r="E8" i="15"/>
  <c r="E48" i="15" s="1"/>
  <c r="E53" i="15" s="1"/>
  <c r="D8" i="15"/>
  <c r="N11" i="14"/>
  <c r="N8" i="14"/>
  <c r="N47" i="14" s="1"/>
  <c r="E11" i="14"/>
  <c r="E8" i="14" s="1"/>
  <c r="E47" i="14" s="1"/>
  <c r="E52" i="14" s="1"/>
  <c r="F8" i="14"/>
  <c r="N24" i="14"/>
  <c r="N17" i="14"/>
  <c r="F42" i="14"/>
  <c r="F47" i="14" s="1"/>
  <c r="F37" i="14"/>
  <c r="F24" i="14"/>
  <c r="F17" i="14"/>
  <c r="G42" i="14"/>
  <c r="E42" i="14"/>
  <c r="D42" i="14"/>
  <c r="G37" i="14"/>
  <c r="E37" i="14"/>
  <c r="D37" i="14"/>
  <c r="O24" i="14"/>
  <c r="M24" i="14"/>
  <c r="L24" i="14"/>
  <c r="G24" i="14"/>
  <c r="E24" i="14"/>
  <c r="D24" i="14"/>
  <c r="O17" i="14"/>
  <c r="M17" i="14"/>
  <c r="L17" i="14"/>
  <c r="G17" i="14"/>
  <c r="E17" i="14"/>
  <c r="D17" i="14"/>
  <c r="M8" i="14"/>
  <c r="L8" i="14"/>
  <c r="L47" i="14"/>
  <c r="L52" i="14" s="1"/>
  <c r="G8" i="14"/>
  <c r="D8" i="14"/>
  <c r="N11" i="13"/>
  <c r="N10" i="13"/>
  <c r="N8" i="13" s="1"/>
  <c r="N55" i="13" s="1"/>
  <c r="N60" i="13" s="1"/>
  <c r="L24" i="13"/>
  <c r="L18" i="13"/>
  <c r="L55" i="13"/>
  <c r="L60" i="13" s="1"/>
  <c r="L8" i="13"/>
  <c r="E50" i="13"/>
  <c r="E45" i="13"/>
  <c r="E39" i="13"/>
  <c r="E37" i="13" s="1"/>
  <c r="E24" i="13"/>
  <c r="E18" i="13"/>
  <c r="E8" i="13"/>
  <c r="E55" i="13" s="1"/>
  <c r="E60" i="13" s="1"/>
  <c r="G50" i="13"/>
  <c r="F50" i="13"/>
  <c r="G45" i="13"/>
  <c r="F45" i="13"/>
  <c r="G39" i="13"/>
  <c r="G37" i="13" s="1"/>
  <c r="F39" i="13"/>
  <c r="F37" i="13"/>
  <c r="N24" i="13"/>
  <c r="M24" i="13"/>
  <c r="G24" i="13"/>
  <c r="F24" i="13"/>
  <c r="N18" i="13"/>
  <c r="M18" i="13"/>
  <c r="G18" i="13"/>
  <c r="G55" i="13" s="1"/>
  <c r="G60" i="13" s="1"/>
  <c r="F18" i="13"/>
  <c r="M8" i="13"/>
  <c r="M55" i="13" s="1"/>
  <c r="M60" i="13" s="1"/>
  <c r="G8" i="13"/>
  <c r="F8" i="13"/>
  <c r="F55" i="13" s="1"/>
  <c r="F60" i="13" s="1"/>
  <c r="N24" i="12"/>
  <c r="N18" i="12"/>
  <c r="N8" i="12"/>
  <c r="N55" i="12" s="1"/>
  <c r="N60" i="12" s="1"/>
  <c r="G50" i="12"/>
  <c r="G45" i="12"/>
  <c r="G39" i="12"/>
  <c r="G37" i="12"/>
  <c r="G24" i="12"/>
  <c r="G18" i="12"/>
  <c r="G8" i="12"/>
  <c r="G55" i="12"/>
  <c r="G60" i="12" s="1"/>
  <c r="M18" i="12"/>
  <c r="E50" i="12"/>
  <c r="F50" i="12"/>
  <c r="F45" i="12"/>
  <c r="E45" i="12"/>
  <c r="E39" i="12"/>
  <c r="F39" i="12"/>
  <c r="F37" i="12" s="1"/>
  <c r="M24" i="12"/>
  <c r="L24" i="12"/>
  <c r="F24" i="12"/>
  <c r="E24" i="12"/>
  <c r="L18" i="12"/>
  <c r="F18" i="12"/>
  <c r="E18" i="12"/>
  <c r="M8" i="12"/>
  <c r="L8" i="12"/>
  <c r="L55" i="12"/>
  <c r="L60" i="12"/>
  <c r="F8" i="12"/>
  <c r="F55" i="12" s="1"/>
  <c r="F60" i="12" s="1"/>
  <c r="E8" i="12"/>
  <c r="E55" i="12" s="1"/>
  <c r="E60" i="12" s="1"/>
  <c r="E24" i="11"/>
  <c r="F49" i="11"/>
  <c r="F24" i="11"/>
  <c r="L8" i="11"/>
  <c r="K8" i="11"/>
  <c r="K54" i="11" s="1"/>
  <c r="K59" i="11" s="1"/>
  <c r="K24" i="11"/>
  <c r="K18" i="11"/>
  <c r="E44" i="11"/>
  <c r="E41" i="11"/>
  <c r="E38" i="11" s="1"/>
  <c r="E18" i="11"/>
  <c r="E8" i="11"/>
  <c r="G49" i="11"/>
  <c r="G44" i="11"/>
  <c r="F44" i="11"/>
  <c r="G38" i="11"/>
  <c r="F38" i="11"/>
  <c r="M24" i="11"/>
  <c r="M54" i="11" s="1"/>
  <c r="M59" i="11" s="1"/>
  <c r="L24" i="11"/>
  <c r="G24" i="11"/>
  <c r="M18" i="11"/>
  <c r="L18" i="11"/>
  <c r="G18" i="11"/>
  <c r="G54" i="11" s="1"/>
  <c r="G59" i="11" s="1"/>
  <c r="F18" i="11"/>
  <c r="M8" i="11"/>
  <c r="L54" i="11"/>
  <c r="L59" i="11" s="1"/>
  <c r="G8" i="11"/>
  <c r="F8" i="11"/>
  <c r="F54" i="11"/>
  <c r="F59" i="11" s="1"/>
  <c r="G47" i="10"/>
  <c r="M8" i="10"/>
  <c r="K8" i="10"/>
  <c r="M24" i="10"/>
  <c r="L24" i="10"/>
  <c r="L8" i="10"/>
  <c r="L51" i="10" s="1"/>
  <c r="L56" i="10" s="1"/>
  <c r="E12" i="10"/>
  <c r="E8" i="10" s="1"/>
  <c r="E51" i="10" s="1"/>
  <c r="E56" i="10" s="1"/>
  <c r="F39" i="10"/>
  <c r="E39" i="10"/>
  <c r="E38" i="10"/>
  <c r="G42" i="10"/>
  <c r="F42" i="10"/>
  <c r="E42" i="10"/>
  <c r="E36" i="10"/>
  <c r="G36" i="10"/>
  <c r="F36" i="10"/>
  <c r="K24" i="10"/>
  <c r="G24" i="10"/>
  <c r="F24" i="10"/>
  <c r="E24" i="10"/>
  <c r="E19" i="10"/>
  <c r="M18" i="10"/>
  <c r="M51" i="10" s="1"/>
  <c r="M56" i="10" s="1"/>
  <c r="L18" i="10"/>
  <c r="K18" i="10"/>
  <c r="G18" i="10"/>
  <c r="F18" i="10"/>
  <c r="F51" i="10" s="1"/>
  <c r="F56" i="10" s="1"/>
  <c r="E18" i="10"/>
  <c r="G8" i="10"/>
  <c r="G51" i="10"/>
  <c r="G56" i="10"/>
  <c r="F8" i="10"/>
  <c r="F36" i="9"/>
  <c r="F37" i="9"/>
  <c r="F34" i="9" s="1"/>
  <c r="F13" i="9"/>
  <c r="F8" i="9" s="1"/>
  <c r="F49" i="9" s="1"/>
  <c r="F54" i="9" s="1"/>
  <c r="E36" i="9"/>
  <c r="E34" i="9" s="1"/>
  <c r="G40" i="9"/>
  <c r="F40" i="9"/>
  <c r="E40" i="9"/>
  <c r="G34" i="9"/>
  <c r="M23" i="9"/>
  <c r="L23" i="9"/>
  <c r="K23" i="9"/>
  <c r="G23" i="9"/>
  <c r="F23" i="9"/>
  <c r="E23" i="9"/>
  <c r="E49" i="9" s="1"/>
  <c r="E54" i="9" s="1"/>
  <c r="E18" i="9"/>
  <c r="M17" i="9"/>
  <c r="L17" i="9"/>
  <c r="K17" i="9"/>
  <c r="K49" i="9" s="1"/>
  <c r="K54" i="9" s="1"/>
  <c r="G17" i="9"/>
  <c r="F17" i="9"/>
  <c r="E17" i="9"/>
  <c r="M8" i="9"/>
  <c r="M49" i="9" s="1"/>
  <c r="M54" i="9" s="1"/>
  <c r="L8" i="9"/>
  <c r="L49" i="9"/>
  <c r="L54" i="9" s="1"/>
  <c r="K8" i="9"/>
  <c r="G8" i="9"/>
  <c r="G49" i="9"/>
  <c r="G54" i="9" s="1"/>
  <c r="E8" i="9"/>
  <c r="G40" i="8"/>
  <c r="G34" i="8"/>
  <c r="G23" i="8"/>
  <c r="G17" i="8"/>
  <c r="G8" i="8"/>
  <c r="G49" i="8" s="1"/>
  <c r="G54" i="8" s="1"/>
  <c r="F36" i="8"/>
  <c r="F34" i="8"/>
  <c r="M23" i="8"/>
  <c r="M17" i="8"/>
  <c r="M8" i="8"/>
  <c r="M49" i="8" s="1"/>
  <c r="M54" i="8" s="1"/>
  <c r="L23" i="8"/>
  <c r="L17" i="8"/>
  <c r="L49" i="8"/>
  <c r="L54" i="8"/>
  <c r="L8" i="8"/>
  <c r="K23" i="8"/>
  <c r="K17" i="8"/>
  <c r="K8" i="8"/>
  <c r="K49" i="8" s="1"/>
  <c r="K54" i="8" s="1"/>
  <c r="F40" i="8"/>
  <c r="F23" i="8"/>
  <c r="F17" i="8"/>
  <c r="F8" i="8"/>
  <c r="F49" i="8" s="1"/>
  <c r="F54" i="8" s="1"/>
  <c r="E40" i="8"/>
  <c r="E34" i="8"/>
  <c r="E23" i="8"/>
  <c r="E18" i="8"/>
  <c r="E17" i="8"/>
  <c r="E8" i="8"/>
  <c r="E49" i="8" s="1"/>
  <c r="E54" i="8" s="1"/>
  <c r="E49" i="6"/>
  <c r="E36" i="6"/>
  <c r="E35" i="6"/>
  <c r="E33" i="6"/>
  <c r="E13" i="6"/>
  <c r="E11" i="6"/>
  <c r="E8" i="6"/>
  <c r="E51" i="6" s="1"/>
  <c r="F40" i="6"/>
  <c r="E40" i="6"/>
  <c r="F33" i="6"/>
  <c r="K23" i="6"/>
  <c r="J23" i="6"/>
  <c r="F23" i="6"/>
  <c r="E23" i="6"/>
  <c r="K17" i="6"/>
  <c r="J17" i="6"/>
  <c r="F17" i="6"/>
  <c r="E17" i="6"/>
  <c r="K8" i="6"/>
  <c r="K51" i="6" s="1"/>
  <c r="J8" i="6"/>
  <c r="J51" i="6" s="1"/>
  <c r="F8" i="6"/>
  <c r="F51" i="6"/>
  <c r="F49" i="4"/>
  <c r="F37" i="4"/>
  <c r="F36" i="4"/>
  <c r="F34" i="4"/>
  <c r="L11" i="4"/>
  <c r="L10" i="4"/>
  <c r="F13" i="4"/>
  <c r="F11" i="4"/>
  <c r="F8" i="4" s="1"/>
  <c r="F51" i="4" s="1"/>
  <c r="K11" i="4"/>
  <c r="K8" i="4"/>
  <c r="K51" i="4" s="1"/>
  <c r="K17" i="4"/>
  <c r="K23" i="4"/>
  <c r="E11" i="4"/>
  <c r="E8" i="4" s="1"/>
  <c r="E51" i="4" s="1"/>
  <c r="E13" i="4"/>
  <c r="E17" i="4"/>
  <c r="E23" i="4"/>
  <c r="E36" i="4"/>
  <c r="E37" i="4"/>
  <c r="E34" i="4" s="1"/>
  <c r="E40" i="4"/>
  <c r="G8" i="4"/>
  <c r="L8" i="4"/>
  <c r="L51" i="4" s="1"/>
  <c r="M8" i="4"/>
  <c r="F17" i="4"/>
  <c r="G17" i="4"/>
  <c r="G51" i="4" s="1"/>
  <c r="L17" i="4"/>
  <c r="M17" i="4"/>
  <c r="F23" i="4"/>
  <c r="G23" i="4"/>
  <c r="L23" i="4"/>
  <c r="M23" i="4"/>
  <c r="G34" i="4"/>
  <c r="F40" i="4"/>
  <c r="G40" i="4"/>
  <c r="M8" i="3"/>
  <c r="M17" i="3"/>
  <c r="M50" i="3" s="1"/>
  <c r="M23" i="3"/>
  <c r="L11" i="3"/>
  <c r="L8" i="3"/>
  <c r="L50" i="3"/>
  <c r="L17" i="3"/>
  <c r="L23" i="3"/>
  <c r="K8" i="3"/>
  <c r="K50" i="3"/>
  <c r="K17" i="3"/>
  <c r="K23" i="3"/>
  <c r="G8" i="3"/>
  <c r="G17" i="3"/>
  <c r="G23" i="3"/>
  <c r="G33" i="3"/>
  <c r="G39" i="3"/>
  <c r="G50" i="3" s="1"/>
  <c r="F11" i="3"/>
  <c r="F13" i="3"/>
  <c r="F8" i="3"/>
  <c r="F50" i="3"/>
  <c r="F17" i="3"/>
  <c r="F23" i="3"/>
  <c r="F35" i="3"/>
  <c r="F33" i="3"/>
  <c r="F36" i="3"/>
  <c r="F39" i="3"/>
  <c r="E11" i="3"/>
  <c r="E8" i="3"/>
  <c r="E13" i="3"/>
  <c r="E17" i="3"/>
  <c r="E23" i="3"/>
  <c r="E35" i="3"/>
  <c r="E36" i="3"/>
  <c r="E33" i="3"/>
  <c r="E41" i="3"/>
  <c r="E39" i="3" s="1"/>
  <c r="E46" i="3"/>
  <c r="K8" i="1"/>
  <c r="K53" i="1"/>
  <c r="K20" i="1"/>
  <c r="K27" i="1"/>
  <c r="L8" i="1"/>
  <c r="L53" i="1"/>
  <c r="L20" i="1"/>
  <c r="L29" i="1"/>
  <c r="L27" i="1"/>
  <c r="M8" i="1"/>
  <c r="M53" i="1" s="1"/>
  <c r="M20" i="1"/>
  <c r="M27" i="1"/>
  <c r="F31" i="1"/>
  <c r="F27" i="1" s="1"/>
  <c r="F53" i="1" s="1"/>
  <c r="E30" i="1"/>
  <c r="E27" i="1"/>
  <c r="G8" i="1"/>
  <c r="G53" i="1" s="1"/>
  <c r="G20" i="1"/>
  <c r="G27" i="1"/>
  <c r="G38" i="1"/>
  <c r="G43" i="1"/>
  <c r="F43" i="1"/>
  <c r="F8" i="1"/>
  <c r="F20" i="1"/>
  <c r="F38" i="1"/>
  <c r="E20" i="1"/>
  <c r="E8" i="1"/>
  <c r="E53" i="1" s="1"/>
  <c r="E38" i="1"/>
  <c r="E43" i="1"/>
  <c r="F40" i="2"/>
  <c r="F37" i="2"/>
  <c r="F39" i="2"/>
  <c r="F16" i="2"/>
  <c r="F8" i="2"/>
  <c r="F11" i="2"/>
  <c r="K29" i="2"/>
  <c r="F48" i="2"/>
  <c r="F44" i="2"/>
  <c r="F42" i="2" s="1"/>
  <c r="E31" i="2"/>
  <c r="K8" i="2"/>
  <c r="K53" i="2" s="1"/>
  <c r="K20" i="2"/>
  <c r="K27" i="2"/>
  <c r="L8" i="2"/>
  <c r="L53" i="2" s="1"/>
  <c r="L20" i="2"/>
  <c r="L27" i="2"/>
  <c r="M8" i="2"/>
  <c r="M53" i="2" s="1"/>
  <c r="M20" i="2"/>
  <c r="M27" i="2"/>
  <c r="G8" i="2"/>
  <c r="G53" i="2" s="1"/>
  <c r="G20" i="2"/>
  <c r="G27" i="2"/>
  <c r="G37" i="2"/>
  <c r="G42" i="2"/>
  <c r="F20" i="2"/>
  <c r="F27" i="2"/>
  <c r="E20" i="2"/>
  <c r="E8" i="2"/>
  <c r="E53" i="2" s="1"/>
  <c r="E27" i="2"/>
  <c r="E37" i="2"/>
  <c r="E42" i="2"/>
  <c r="M51" i="4"/>
  <c r="K51" i="10"/>
  <c r="K56" i="10"/>
  <c r="M55" i="12"/>
  <c r="M60" i="12"/>
  <c r="E37" i="12"/>
  <c r="O8" i="14"/>
  <c r="O47" i="14" s="1"/>
  <c r="D48" i="15"/>
  <c r="D53" i="15" s="1"/>
  <c r="M47" i="14"/>
  <c r="M52" i="14"/>
  <c r="G47" i="14"/>
  <c r="O49" i="14" s="1"/>
  <c r="D47" i="14"/>
  <c r="D52" i="14" s="1"/>
  <c r="L48" i="18"/>
  <c r="D50" i="18" s="1"/>
  <c r="O48" i="18"/>
  <c r="G48" i="18"/>
  <c r="G53" i="18" s="1"/>
  <c r="D47" i="21" l="1"/>
  <c r="C45" i="20"/>
  <c r="C50" i="20" s="1"/>
  <c r="K45" i="20"/>
  <c r="J45" i="20"/>
  <c r="M45" i="20"/>
  <c r="B45" i="20"/>
  <c r="B47" i="20" s="1"/>
  <c r="B50" i="20" s="1"/>
  <c r="E45" i="20"/>
  <c r="D45" i="20"/>
  <c r="D50" i="20" s="1"/>
  <c r="L45" i="20"/>
  <c r="J50" i="20"/>
  <c r="K50" i="20"/>
  <c r="N49" i="14"/>
  <c r="N52" i="14" s="1"/>
  <c r="F52" i="14"/>
  <c r="F50" i="15"/>
  <c r="N53" i="15"/>
  <c r="F50" i="16"/>
  <c r="N53" i="16"/>
  <c r="G53" i="19"/>
  <c r="O50" i="19"/>
  <c r="O53" i="19" s="1"/>
  <c r="O53" i="18"/>
  <c r="F53" i="2"/>
  <c r="F53" i="15"/>
  <c r="O53" i="15"/>
  <c r="G50" i="15"/>
  <c r="G53" i="15"/>
  <c r="F50" i="18"/>
  <c r="F53" i="18" s="1"/>
  <c r="L53" i="19"/>
  <c r="D50" i="19"/>
  <c r="D53" i="19" s="1"/>
  <c r="E50" i="3"/>
  <c r="E54" i="11"/>
  <c r="E59" i="11" s="1"/>
  <c r="F53" i="16"/>
  <c r="E50" i="18"/>
  <c r="E53" i="18" s="1"/>
  <c r="M53" i="18"/>
  <c r="D53" i="18"/>
  <c r="E50" i="19"/>
  <c r="E53" i="19" s="1"/>
  <c r="M53" i="19"/>
  <c r="L53" i="18"/>
  <c r="O50" i="18"/>
  <c r="D50" i="21" l="1"/>
  <c r="L50" i="21"/>
  <c r="L47" i="20"/>
  <c r="M50" i="20"/>
</calcChain>
</file>

<file path=xl/sharedStrings.xml><?xml version="1.0" encoding="utf-8"?>
<sst xmlns="http://schemas.openxmlformats.org/spreadsheetml/2006/main" count="1205" uniqueCount="138">
  <si>
    <t>C B R C</t>
  </si>
  <si>
    <t>Dépenses</t>
  </si>
  <si>
    <t>Recettes</t>
  </si>
  <si>
    <t>Achats consommables</t>
  </si>
  <si>
    <t>Fourn. Salles de jeux</t>
  </si>
  <si>
    <t>Fourn. Entretien</t>
  </si>
  <si>
    <t>Fourn. bar</t>
  </si>
  <si>
    <t>Fourn. EdF - GdF</t>
  </si>
  <si>
    <t>Fourn. Eau</t>
  </si>
  <si>
    <t>Fourn. Poste/ Tél./ Int.</t>
  </si>
  <si>
    <t>Fourn. Petit matériel</t>
  </si>
  <si>
    <t>Fourn. Bureau &amp; inform.</t>
  </si>
  <si>
    <t>Services Extérieurs</t>
  </si>
  <si>
    <t>Loyer</t>
  </si>
  <si>
    <t>Entretien &amp; Réparations</t>
  </si>
  <si>
    <t>Assurances</t>
  </si>
  <si>
    <t>Impôts et Taxes</t>
  </si>
  <si>
    <t>Frais de Personnel</t>
  </si>
  <si>
    <t>Salaires</t>
  </si>
  <si>
    <t>Charges</t>
  </si>
  <si>
    <t>Charges Particulières</t>
  </si>
  <si>
    <t>F F B</t>
  </si>
  <si>
    <t>Comité de Champagne</t>
  </si>
  <si>
    <t>Tournoi de Reims</t>
  </si>
  <si>
    <t>Challenge R. Lévy</t>
  </si>
  <si>
    <t>Interclubs</t>
  </si>
  <si>
    <t>Autres Frais</t>
  </si>
  <si>
    <t>Frais divers de gestion</t>
  </si>
  <si>
    <t>Frais financiers</t>
  </si>
  <si>
    <t>Amortissements</t>
  </si>
  <si>
    <t>TOTAL  DEPENSES</t>
  </si>
  <si>
    <t>TOTAL  RECETTES</t>
  </si>
  <si>
    <t>Recettes Associés</t>
  </si>
  <si>
    <t>Cotisations</t>
  </si>
  <si>
    <t>Droits de Tables</t>
  </si>
  <si>
    <t>Parties Libres</t>
  </si>
  <si>
    <t>Rencontres au Cercle</t>
  </si>
  <si>
    <t>Participation Elèves</t>
  </si>
  <si>
    <t>Recettes Bar</t>
  </si>
  <si>
    <t>Recettes Annexes</t>
  </si>
  <si>
    <t>Produits Divers</t>
  </si>
  <si>
    <t>Produits financiers</t>
  </si>
  <si>
    <t>Subvention ANPE</t>
  </si>
  <si>
    <t>Subvention Ville</t>
  </si>
  <si>
    <t>Recettes Diverses</t>
  </si>
  <si>
    <t>Assistance juridique</t>
  </si>
  <si>
    <t>Abonnement</t>
  </si>
  <si>
    <t>2003-2004</t>
  </si>
  <si>
    <t>2004-2005</t>
  </si>
  <si>
    <t>2005-2006</t>
  </si>
  <si>
    <t>prévisionnel</t>
  </si>
  <si>
    <t>Cession Tables &amp; Chaises</t>
  </si>
  <si>
    <t>Résultat Exercice (Perte)</t>
  </si>
  <si>
    <t>Résultat Exercice (Excédent)</t>
  </si>
  <si>
    <t>COMPTE   DE   RESULTATS DU l/072004 au 30/06/2005</t>
  </si>
  <si>
    <t>COMPTE   DE   RESULTATS DU l/072005 au 30/06/2006</t>
  </si>
  <si>
    <t>2006-2007</t>
  </si>
  <si>
    <t>Festival de Reims</t>
  </si>
  <si>
    <t>Participation SCI</t>
  </si>
  <si>
    <t>COMPTE   DE   RESULTATS  DU  l / 07/ 2006 au 30 / 06 / 2007</t>
  </si>
  <si>
    <t>2007-2008</t>
  </si>
  <si>
    <t>Trophées (Droits supp.)</t>
  </si>
  <si>
    <t>Trophées du Voyage</t>
  </si>
  <si>
    <t>Provision pour régularisation</t>
  </si>
  <si>
    <t>Particip. Fonctionnement SCI</t>
  </si>
  <si>
    <t>Provision pour Prêt SCI</t>
  </si>
  <si>
    <t>Top7</t>
  </si>
  <si>
    <t>Top7 (Droits supp.)</t>
  </si>
  <si>
    <t>2008-2009</t>
  </si>
  <si>
    <t>COMPTE   DE   RESULTATS  DU  l / 07/ 2007 au 30 / 06 / 2008</t>
  </si>
  <si>
    <t>2009-2010</t>
  </si>
  <si>
    <t>Animation tournoi du mardi</t>
  </si>
  <si>
    <t xml:space="preserve">COMPTE   DE   RESULTATS   du  01 / 07 / 2008  au  30 / 06 / 2009  </t>
  </si>
  <si>
    <t xml:space="preserve">                 -</t>
  </si>
  <si>
    <t xml:space="preserve">                -</t>
  </si>
  <si>
    <t xml:space="preserve">               -</t>
  </si>
  <si>
    <t>Dotation pour Prêt SCI</t>
  </si>
  <si>
    <t>2010-2011</t>
  </si>
  <si>
    <t>COMPTE   DE   RESULTATS  DU  l / 07/ 2009 au 30 / 06 / 2010</t>
  </si>
  <si>
    <t>Abonnement/Bar</t>
  </si>
  <si>
    <t xml:space="preserve"> - </t>
  </si>
  <si>
    <t>COMPTE   DE   RESULTATS  DU  l / 07/ 2010 au 30 / 06 / 2011</t>
  </si>
  <si>
    <t>2011-2012</t>
  </si>
  <si>
    <t>COMPTE   DE   RESULTATS  DU  l / 07/ 2011 au 30 / 06 / 2012</t>
  </si>
  <si>
    <t>2012-2013</t>
  </si>
  <si>
    <t>Frais de gestion &amp; réception</t>
  </si>
  <si>
    <t>COMPTE   DE   RESULTATS  DU  l / 07/ 2012 au 30 / 06 / 2013</t>
  </si>
  <si>
    <t>2013-2014</t>
  </si>
  <si>
    <t>Roy René (Droits supp.)</t>
  </si>
  <si>
    <t>Super Ronde (Droits supp.)</t>
  </si>
  <si>
    <t>Subvention Sports</t>
  </si>
  <si>
    <t>Roy René</t>
  </si>
  <si>
    <t>Super Ronde</t>
  </si>
  <si>
    <t>Bridgemates</t>
  </si>
  <si>
    <t>COMPTE   DE   RESULTATS  DU  l / 07/ 2013 au 30 / 06 / 2014</t>
  </si>
  <si>
    <t>2014-2015</t>
  </si>
  <si>
    <t>Patton des Rois</t>
  </si>
  <si>
    <t>Promo Bridge</t>
  </si>
  <si>
    <t>Promo Bridge (Droits supp.)</t>
  </si>
  <si>
    <t>Divers</t>
  </si>
  <si>
    <t>Bar</t>
  </si>
  <si>
    <t>Bar &amp; Distributeur</t>
  </si>
  <si>
    <t>Mach. Duplication</t>
  </si>
  <si>
    <t>Subvention Sports/Ville</t>
  </si>
  <si>
    <t>COMPTE   DE   RESULTATS  DU  l / 07/ 2014 au 30 / 06 / 2015</t>
  </si>
  <si>
    <t>2015-2016</t>
  </si>
  <si>
    <t>Tournoi Etoile</t>
  </si>
  <si>
    <t>COMPTE   DE   RESULTATS  DU  l / 07/ 2015 au 30 / 06 / 2016</t>
  </si>
  <si>
    <t>2016-2017</t>
  </si>
  <si>
    <t>Divers (Goto_Bridge)</t>
  </si>
  <si>
    <t>Subvention Sté Générale</t>
  </si>
  <si>
    <t>2017-2018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</si>
  <si>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</si>
  <si>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Rétrocession MBC</t>
  </si>
  <si>
    <t>COMPTE   DE   RESULTATS  DU  l / 07/ 2017 au 30 / 06 / 2018</t>
  </si>
  <si>
    <t>2018-2019</t>
  </si>
  <si>
    <t>Simultané National</t>
  </si>
  <si>
    <t>Participation cours</t>
  </si>
  <si>
    <t>COMPTE   DE   RESULTATS  DU  l / 07/ 2018 au 30 / 06 / 2019</t>
  </si>
  <si>
    <t>2019-2020</t>
  </si>
  <si>
    <t>Redevance Champagne Bridge</t>
  </si>
  <si>
    <t>Téléthon</t>
  </si>
  <si>
    <t>Subvention/Sponsoring</t>
  </si>
  <si>
    <t>Initiation</t>
  </si>
  <si>
    <t>COMPTE   DE   RESULTATS  DU  l / 07/ 2019 au 30 / 06 / 2020</t>
  </si>
  <si>
    <t>Fourn. Bureau / inform. / Site</t>
  </si>
  <si>
    <t>2020-2021</t>
  </si>
  <si>
    <t>COMPTE   DE   RESULTATS  DU  l / 07/ 2020 au 30 / 06 / 2021</t>
  </si>
  <si>
    <t>2021-2022</t>
  </si>
  <si>
    <t>Réalbridge</t>
  </si>
  <si>
    <t>Realbridge</t>
  </si>
  <si>
    <t>COMPTE   DE   RESULTATS  DU  l / 07/ 2021 au 30 / 06 / 2022</t>
  </si>
  <si>
    <t>2022-2023</t>
  </si>
  <si>
    <t>2023-2024</t>
  </si>
  <si>
    <t>COMPTE   DE   RESULTATS  DU  l / 07/ 2023 au 30 / 06 / 2024</t>
  </si>
  <si>
    <t>2024-2025</t>
  </si>
  <si>
    <t xml:space="preserve"> </t>
  </si>
  <si>
    <t>Variation sur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</si>
</sst>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1"/>
      <name val="Comic Sans MS"/>
      <family val="4"/>
    </font>
    <font>
      <sz val="18"/>
      <name val="Comic Sans MS"/>
      <family val="4"/>
    </font>
    <font>
      <b/>
      <u/>
      <sz val="18"/>
      <name val="Comic Sans MS"/>
      <family val="4"/>
    </font>
    <font>
      <sz val="14"/>
      <name val="Comic Sans MS"/>
      <family val="4"/>
    </font>
    <font>
      <sz val="9"/>
      <name val="Comic Sans MS"/>
      <family val="4"/>
    </font>
    <font>
      <b/>
      <sz val="11"/>
      <name val="Comic Sans MS"/>
      <family val="4"/>
    </font>
    <font>
      <b/>
      <sz val="9"/>
      <name val="Comic Sans MS"/>
      <family val="4"/>
    </font>
    <font>
      <b/>
      <sz val="10"/>
      <name val="Comic Sans MS"/>
      <family val="4"/>
    </font>
    <font>
      <u/>
      <sz val="14"/>
      <name val="Comic Sans MS"/>
      <family val="4"/>
    </font>
    <font>
      <b/>
      <sz val="14"/>
      <name val="Comic Sans MS"/>
      <family val="4"/>
    </font>
    <font>
      <sz val="9"/>
      <color rgb="FFFF0000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7" fillId="0" borderId="0" xfId="0" applyFont="1"/>
    <xf numFmtId="0" fontId="7" fillId="0" borderId="5" xfId="0" applyFont="1" applyBorder="1"/>
    <xf numFmtId="0" fontId="7" fillId="0" borderId="7" xfId="0" applyFont="1" applyBorder="1"/>
    <xf numFmtId="0" fontId="7" fillId="0" borderId="8" xfId="0" applyFont="1" applyBorder="1"/>
    <xf numFmtId="0" fontId="2" fillId="0" borderId="4" xfId="0" applyFont="1" applyBorder="1"/>
    <xf numFmtId="0" fontId="2" fillId="0" borderId="0" xfId="0" applyFont="1"/>
    <xf numFmtId="0" fontId="7" fillId="0" borderId="4" xfId="0" applyFont="1" applyBorder="1"/>
    <xf numFmtId="0" fontId="7" fillId="0" borderId="6" xfId="0" applyFont="1" applyBorder="1"/>
    <xf numFmtId="0" fontId="7" fillId="0" borderId="2" xfId="0" applyFont="1" applyBorder="1"/>
    <xf numFmtId="0" fontId="7" fillId="0" borderId="3" xfId="0" applyFont="1" applyBorder="1"/>
    <xf numFmtId="0" fontId="8" fillId="0" borderId="0" xfId="0" applyFont="1"/>
    <xf numFmtId="2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4" xfId="0" applyFont="1" applyBorder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2" fontId="9" fillId="0" borderId="5" xfId="0" applyNumberFormat="1" applyFont="1" applyBorder="1"/>
    <xf numFmtId="164" fontId="9" fillId="0" borderId="0" xfId="1" applyFont="1" applyBorder="1"/>
    <xf numFmtId="164" fontId="7" fillId="0" borderId="0" xfId="1" applyFont="1" applyBorder="1"/>
    <xf numFmtId="164" fontId="7" fillId="0" borderId="5" xfId="1" applyFont="1" applyBorder="1"/>
    <xf numFmtId="164" fontId="9" fillId="0" borderId="5" xfId="1" applyFont="1" applyBorder="1"/>
    <xf numFmtId="164" fontId="10" fillId="0" borderId="9" xfId="1" applyFont="1" applyBorder="1"/>
    <xf numFmtId="164" fontId="10" fillId="0" borderId="10" xfId="1" applyFont="1" applyBorder="1"/>
    <xf numFmtId="164" fontId="7" fillId="0" borderId="0" xfId="0" applyNumberFormat="1" applyFont="1"/>
    <xf numFmtId="164" fontId="10" fillId="0" borderId="0" xfId="1" applyFont="1" applyBorder="1"/>
    <xf numFmtId="164" fontId="10" fillId="0" borderId="5" xfId="1" applyFont="1" applyBorder="1"/>
    <xf numFmtId="164" fontId="2" fillId="0" borderId="0" xfId="1" applyFont="1" applyBorder="1"/>
    <xf numFmtId="164" fontId="2" fillId="0" borderId="5" xfId="1" applyFont="1" applyBorder="1"/>
    <xf numFmtId="164" fontId="8" fillId="0" borderId="9" xfId="1" applyFont="1" applyBorder="1"/>
    <xf numFmtId="164" fontId="8" fillId="0" borderId="10" xfId="1" applyFont="1" applyBorder="1"/>
    <xf numFmtId="164" fontId="7" fillId="0" borderId="5" xfId="1" applyFont="1" applyBorder="1" applyAlignment="1">
      <alignment horizontal="center"/>
    </xf>
    <xf numFmtId="164" fontId="7" fillId="0" borderId="0" xfId="1" applyFont="1" applyBorder="1" applyAlignment="1">
      <alignment horizontal="center"/>
    </xf>
    <xf numFmtId="0" fontId="12" fillId="0" borderId="0" xfId="0" applyFont="1"/>
    <xf numFmtId="164" fontId="10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5" xfId="0" applyNumberFormat="1" applyFont="1" applyBorder="1" applyAlignment="1">
      <alignment horizontal="center"/>
    </xf>
    <xf numFmtId="164" fontId="10" fillId="0" borderId="9" xfId="1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11" fillId="0" borderId="0" xfId="0" applyFont="1" applyAlignment="1">
      <alignment horizontal="center"/>
    </xf>
    <xf numFmtId="164" fontId="10" fillId="0" borderId="10" xfId="1" applyFont="1" applyBorder="1" applyAlignment="1">
      <alignment horizontal="center"/>
    </xf>
    <xf numFmtId="164" fontId="7" fillId="0" borderId="5" xfId="1" quotePrefix="1" applyFont="1" applyBorder="1"/>
    <xf numFmtId="164" fontId="7" fillId="0" borderId="0" xfId="1" quotePrefix="1" applyFont="1" applyBorder="1"/>
    <xf numFmtId="164" fontId="3" fillId="0" borderId="0" xfId="0" applyNumberFormat="1" applyFont="1"/>
    <xf numFmtId="164" fontId="13" fillId="0" borderId="0" xfId="1" quotePrefix="1" applyFont="1" applyBorder="1"/>
    <xf numFmtId="164" fontId="0" fillId="0" borderId="0" xfId="0" applyNumberForma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3ED3-1247-44CB-BCB0-2193E9459002}">
  <sheetPr>
    <pageSetUpPr fitToPage="1"/>
  </sheetPr>
  <dimension ref="A1:P54"/>
  <sheetViews>
    <sheetView tabSelected="1" topLeftCell="A29" workbookViewId="0">
      <selection activeCell="C41" sqref="C41"/>
    </sheetView>
  </sheetViews>
  <sheetFormatPr baseColWidth="10" defaultRowHeight="12.75" x14ac:dyDescent="0.2"/>
  <cols>
    <col min="1" max="1" width="25.5703125" customWidth="1"/>
    <col min="2" max="2" width="15.140625" customWidth="1"/>
    <col min="3" max="3" width="14.7109375" customWidth="1"/>
    <col min="4" max="4" width="15" customWidth="1"/>
    <col min="5" max="5" width="15.5703125" customWidth="1"/>
    <col min="9" max="9" width="19.140625" customWidth="1"/>
    <col min="10" max="10" width="16.28515625" customWidth="1"/>
    <col min="11" max="11" width="15" customWidth="1"/>
    <col min="12" max="12" width="16.140625" customWidth="1"/>
    <col min="13" max="13" width="15.7109375" customWidth="1"/>
    <col min="16" max="16" width="11.42578125" customWidth="1"/>
  </cols>
  <sheetData>
    <row r="1" spans="1:16" ht="29.25" x14ac:dyDescent="0.6">
      <c r="A1" s="2"/>
      <c r="B1" s="3" t="s">
        <v>134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6.5" x14ac:dyDescent="0.3">
      <c r="A3" s="5"/>
      <c r="B3" s="5"/>
      <c r="C3" s="5"/>
      <c r="D3" s="5"/>
      <c r="E3" s="5"/>
      <c r="F3" s="6"/>
      <c r="G3" s="4"/>
      <c r="H3" s="5"/>
      <c r="I3" s="5"/>
      <c r="J3" s="5"/>
      <c r="K3" s="5"/>
      <c r="L3" s="5"/>
      <c r="M3" s="5"/>
      <c r="N3" s="6"/>
      <c r="O3" s="1"/>
      <c r="P3" s="1"/>
    </row>
    <row r="4" spans="1:16" ht="21" x14ac:dyDescent="0.4">
      <c r="A4" s="54" t="s">
        <v>1</v>
      </c>
      <c r="B4" s="47"/>
      <c r="C4" s="1"/>
      <c r="D4" s="1"/>
      <c r="E4" s="1"/>
      <c r="F4" s="8"/>
      <c r="G4" s="7"/>
      <c r="H4" s="1"/>
      <c r="I4" s="54" t="s">
        <v>2</v>
      </c>
      <c r="J4" s="47"/>
      <c r="K4" s="1"/>
      <c r="L4" s="1"/>
      <c r="M4" s="1"/>
      <c r="N4" s="8"/>
      <c r="O4" s="1"/>
      <c r="P4" s="1"/>
    </row>
    <row r="5" spans="1:16" ht="16.5" x14ac:dyDescent="0.3">
      <c r="A5" s="10"/>
      <c r="B5" s="26" t="s">
        <v>128</v>
      </c>
      <c r="C5" s="26" t="s">
        <v>132</v>
      </c>
      <c r="D5" s="26" t="s">
        <v>133</v>
      </c>
      <c r="E5" s="26" t="s">
        <v>135</v>
      </c>
      <c r="F5" s="27"/>
      <c r="G5" s="28"/>
      <c r="H5" s="22"/>
      <c r="I5" s="22"/>
      <c r="J5" s="26" t="s">
        <v>128</v>
      </c>
      <c r="K5" s="26" t="s">
        <v>132</v>
      </c>
      <c r="L5" s="26" t="s">
        <v>133</v>
      </c>
      <c r="M5" s="26" t="s">
        <v>135</v>
      </c>
      <c r="N5" s="27"/>
      <c r="O5" s="1"/>
      <c r="P5" s="1"/>
    </row>
    <row r="6" spans="1:16" ht="16.5" x14ac:dyDescent="0.3">
      <c r="A6" s="10"/>
      <c r="B6" s="26"/>
      <c r="C6" s="26"/>
      <c r="D6" s="26"/>
      <c r="E6" s="26" t="s">
        <v>50</v>
      </c>
      <c r="F6" s="27"/>
      <c r="G6" s="28"/>
      <c r="H6" s="22"/>
      <c r="I6" s="22"/>
      <c r="J6" s="26"/>
      <c r="K6" s="26"/>
      <c r="L6" s="26"/>
      <c r="M6" s="26" t="s">
        <v>50</v>
      </c>
      <c r="N6" s="27"/>
      <c r="O6" s="1"/>
      <c r="P6" s="1"/>
    </row>
    <row r="7" spans="1:16" ht="16.5" x14ac:dyDescent="0.3">
      <c r="A7" s="10"/>
      <c r="B7" s="10"/>
      <c r="C7" s="10"/>
      <c r="D7" s="10"/>
      <c r="E7" s="10"/>
      <c r="F7" s="11"/>
      <c r="G7" s="16"/>
      <c r="H7" s="10"/>
      <c r="I7" s="10"/>
      <c r="J7" s="10"/>
      <c r="K7" s="10"/>
      <c r="L7" s="10"/>
      <c r="M7" s="10"/>
      <c r="N7" s="11"/>
      <c r="O7" s="1"/>
      <c r="P7" s="1"/>
    </row>
    <row r="8" spans="1:16" ht="17.25" x14ac:dyDescent="0.35">
      <c r="A8" s="10"/>
      <c r="B8" s="37">
        <f>SUM(B10:B13)</f>
        <v>1240.8400000000001</v>
      </c>
      <c r="C8" s="37">
        <f>SUM(C10:C13)</f>
        <v>2022</v>
      </c>
      <c r="D8" s="37">
        <f>SUM(D10:D13)</f>
        <v>1853.2400000000002</v>
      </c>
      <c r="E8" s="37">
        <f>SUM(E10:E13)</f>
        <v>2300</v>
      </c>
      <c r="F8" s="37"/>
      <c r="G8" s="16"/>
      <c r="H8" s="22" t="s">
        <v>32</v>
      </c>
      <c r="I8" s="10"/>
      <c r="J8" s="37">
        <f>SUM(J10:J13)</f>
        <v>16478.400000000001</v>
      </c>
      <c r="K8" s="37">
        <f>SUM(K10:K13)</f>
        <v>15920.3</v>
      </c>
      <c r="L8" s="37">
        <f>SUM(L10:L13)</f>
        <v>20561.919999999998</v>
      </c>
      <c r="M8" s="37">
        <f>SUM(M10:M13)</f>
        <v>21200</v>
      </c>
      <c r="N8" s="38"/>
      <c r="O8" s="1"/>
      <c r="P8" s="1"/>
    </row>
    <row r="9" spans="1:16" ht="16.5" x14ac:dyDescent="0.3">
      <c r="A9" s="10"/>
      <c r="B9" s="31"/>
      <c r="C9" s="31"/>
      <c r="D9" s="31"/>
      <c r="E9" s="31"/>
      <c r="F9" s="32"/>
      <c r="G9" s="16"/>
      <c r="H9" s="10"/>
      <c r="I9" s="10"/>
      <c r="J9" s="31"/>
      <c r="K9" s="31"/>
      <c r="L9" s="31"/>
      <c r="M9" s="31"/>
      <c r="N9" s="32"/>
      <c r="O9" s="1"/>
      <c r="P9" s="1"/>
    </row>
    <row r="10" spans="1:16" ht="16.5" x14ac:dyDescent="0.3">
      <c r="A10" s="10" t="s">
        <v>4</v>
      </c>
      <c r="B10" s="31"/>
      <c r="C10" s="31">
        <v>1647.74</v>
      </c>
      <c r="D10" s="31">
        <v>1347.97</v>
      </c>
      <c r="E10" s="31">
        <v>1500</v>
      </c>
      <c r="F10" s="32"/>
      <c r="G10" s="16"/>
      <c r="H10" s="10"/>
      <c r="I10" s="10" t="s">
        <v>33</v>
      </c>
      <c r="J10" s="31">
        <v>5248</v>
      </c>
      <c r="K10" s="31">
        <v>5925</v>
      </c>
      <c r="L10" s="31">
        <v>5900</v>
      </c>
      <c r="M10" s="31">
        <v>6000</v>
      </c>
      <c r="N10" s="32"/>
      <c r="O10" s="1"/>
      <c r="P10" s="1"/>
    </row>
    <row r="11" spans="1:16" ht="16.5" x14ac:dyDescent="0.3">
      <c r="A11" s="10" t="s">
        <v>125</v>
      </c>
      <c r="B11" s="31">
        <v>690.97</v>
      </c>
      <c r="C11" s="31">
        <v>52.88</v>
      </c>
      <c r="D11" s="31">
        <v>47.89</v>
      </c>
      <c r="E11" s="31">
        <v>300</v>
      </c>
      <c r="F11" s="32" t="s">
        <v>136</v>
      </c>
      <c r="G11" s="16"/>
      <c r="H11" s="10"/>
      <c r="I11" s="10" t="s">
        <v>34</v>
      </c>
      <c r="J11" s="31">
        <v>10518.4</v>
      </c>
      <c r="K11" s="31">
        <v>9925.2999999999993</v>
      </c>
      <c r="L11" s="31">
        <v>14520.88</v>
      </c>
      <c r="M11" s="31">
        <v>15000</v>
      </c>
      <c r="N11" s="32"/>
      <c r="O11" s="1"/>
      <c r="P11" s="1"/>
    </row>
    <row r="12" spans="1:16" ht="16.5" x14ac:dyDescent="0.3">
      <c r="A12" s="10" t="s">
        <v>9</v>
      </c>
      <c r="B12" s="31">
        <v>549.87</v>
      </c>
      <c r="C12" s="31">
        <v>321.38</v>
      </c>
      <c r="D12" s="31">
        <v>457.38</v>
      </c>
      <c r="E12" s="31">
        <v>500</v>
      </c>
      <c r="F12" s="32"/>
      <c r="G12" s="16"/>
      <c r="H12" s="10"/>
      <c r="I12" s="10" t="s">
        <v>129</v>
      </c>
      <c r="J12" s="31">
        <v>500</v>
      </c>
      <c r="K12" s="31"/>
      <c r="L12" s="31"/>
      <c r="M12" s="31"/>
      <c r="N12" s="32"/>
      <c r="O12" s="1"/>
      <c r="P12" s="1"/>
    </row>
    <row r="13" spans="1:16" ht="16.5" x14ac:dyDescent="0.3">
      <c r="A13" s="10" t="s">
        <v>100</v>
      </c>
      <c r="B13" s="31"/>
      <c r="C13" s="31"/>
      <c r="D13" s="31"/>
      <c r="E13" s="31"/>
      <c r="F13" s="32"/>
      <c r="G13" s="16"/>
      <c r="H13" s="10"/>
      <c r="I13" s="10" t="s">
        <v>101</v>
      </c>
      <c r="J13" s="31">
        <v>212</v>
      </c>
      <c r="K13" s="31">
        <v>70</v>
      </c>
      <c r="L13" s="31">
        <v>141.04</v>
      </c>
      <c r="M13" s="31">
        <v>200</v>
      </c>
      <c r="N13" s="32"/>
      <c r="O13" s="1"/>
      <c r="P13" s="1"/>
    </row>
    <row r="14" spans="1:16" ht="16.5" x14ac:dyDescent="0.3">
      <c r="A14" s="10"/>
      <c r="B14" s="31"/>
      <c r="C14" s="31"/>
      <c r="D14" s="31"/>
      <c r="E14" s="31"/>
      <c r="F14" s="32"/>
      <c r="G14" s="16"/>
      <c r="H14" s="10"/>
      <c r="I14" s="10"/>
      <c r="J14" s="31"/>
      <c r="K14" s="31"/>
      <c r="L14" s="31"/>
      <c r="M14" s="31"/>
      <c r="N14" s="32"/>
      <c r="O14" s="1"/>
      <c r="P14" s="1"/>
    </row>
    <row r="15" spans="1:16" ht="17.25" x14ac:dyDescent="0.35">
      <c r="A15" s="10"/>
      <c r="B15" s="37">
        <f>SUM(B17:B19)</f>
        <v>10000</v>
      </c>
      <c r="C15" s="37">
        <f>SUM(C17:C19)</f>
        <v>10012.9</v>
      </c>
      <c r="D15" s="37">
        <f>SUM(D17:D19)</f>
        <v>10000</v>
      </c>
      <c r="E15" s="37">
        <f>SUM(E17:E19)</f>
        <v>10000</v>
      </c>
      <c r="F15" s="37"/>
      <c r="G15" s="28"/>
      <c r="H15" s="22" t="s">
        <v>39</v>
      </c>
      <c r="I15" s="22"/>
      <c r="J15" s="37">
        <f>SUM(J17:J19)</f>
        <v>4077</v>
      </c>
      <c r="K15" s="37">
        <f>SUM(K17:K19)</f>
        <v>0</v>
      </c>
      <c r="L15" s="37">
        <f>SUM(L17:L19)</f>
        <v>2195</v>
      </c>
      <c r="M15" s="37">
        <f>SUM(M17:M19)</f>
        <v>8000</v>
      </c>
      <c r="N15" s="38"/>
      <c r="O15" s="1"/>
      <c r="P15" s="1"/>
    </row>
    <row r="16" spans="1:16" ht="16.5" x14ac:dyDescent="0.3">
      <c r="A16" s="10"/>
      <c r="B16" s="31"/>
      <c r="C16" s="31"/>
      <c r="D16" s="31"/>
      <c r="E16" s="31"/>
      <c r="F16" s="32"/>
      <c r="G16" s="16"/>
      <c r="H16" s="10"/>
      <c r="I16" s="10"/>
      <c r="J16" s="31"/>
      <c r="K16" s="31"/>
      <c r="L16" s="31"/>
      <c r="M16" s="31"/>
      <c r="N16" s="32"/>
      <c r="O16" s="1"/>
      <c r="P16" s="1"/>
    </row>
    <row r="17" spans="1:16" ht="16.5" x14ac:dyDescent="0.3">
      <c r="A17" s="10" t="s">
        <v>120</v>
      </c>
      <c r="B17" s="31">
        <v>10000</v>
      </c>
      <c r="C17" s="31">
        <v>10000</v>
      </c>
      <c r="D17" s="31">
        <v>10000</v>
      </c>
      <c r="E17" s="31">
        <v>10000</v>
      </c>
      <c r="F17" s="32"/>
      <c r="G17" s="16"/>
      <c r="H17" s="10"/>
      <c r="I17" s="10" t="s">
        <v>57</v>
      </c>
      <c r="J17" s="31">
        <v>4077</v>
      </c>
      <c r="K17" s="31"/>
      <c r="L17" s="31">
        <v>2195</v>
      </c>
      <c r="M17" s="31">
        <v>6500</v>
      </c>
      <c r="N17" s="32"/>
      <c r="O17" s="1"/>
      <c r="P17" s="1"/>
    </row>
    <row r="18" spans="1:16" ht="16.5" x14ac:dyDescent="0.3">
      <c r="A18" s="10" t="s">
        <v>123</v>
      </c>
      <c r="B18" s="31"/>
      <c r="C18" s="31"/>
      <c r="D18" s="31"/>
      <c r="E18" s="31"/>
      <c r="F18" s="32"/>
      <c r="G18" s="16"/>
      <c r="H18" s="10"/>
      <c r="I18" s="10" t="s">
        <v>116</v>
      </c>
      <c r="J18" s="31"/>
      <c r="K18" s="31"/>
      <c r="L18" s="31"/>
      <c r="M18" s="31"/>
      <c r="N18" s="32"/>
      <c r="O18" s="1"/>
      <c r="P18" s="1"/>
    </row>
    <row r="19" spans="1:16" ht="16.5" x14ac:dyDescent="0.3">
      <c r="A19" s="10" t="s">
        <v>15</v>
      </c>
      <c r="B19" s="31"/>
      <c r="C19" s="31">
        <v>12.9</v>
      </c>
      <c r="D19" s="31"/>
      <c r="E19" s="31"/>
      <c r="F19" s="32"/>
      <c r="G19" s="16"/>
      <c r="H19" s="10"/>
      <c r="I19" s="10" t="s">
        <v>96</v>
      </c>
      <c r="J19" s="31"/>
      <c r="K19" s="31"/>
      <c r="L19" s="31"/>
      <c r="M19" s="31">
        <v>1500</v>
      </c>
      <c r="N19" s="32"/>
      <c r="O19" s="1"/>
      <c r="P19" s="1"/>
    </row>
    <row r="20" spans="1:16" ht="16.5" x14ac:dyDescent="0.3">
      <c r="A20" s="10"/>
      <c r="B20" s="31"/>
      <c r="C20" s="31"/>
      <c r="D20" s="31"/>
      <c r="E20" s="31"/>
      <c r="F20" s="32"/>
      <c r="G20" s="16"/>
      <c r="H20" s="10"/>
      <c r="I20" s="10"/>
      <c r="J20" s="31"/>
      <c r="K20" s="31"/>
      <c r="L20" s="31"/>
      <c r="M20" s="31"/>
      <c r="N20" s="32"/>
      <c r="O20" s="1"/>
      <c r="P20" s="1"/>
    </row>
    <row r="21" spans="1:16" ht="17.25" x14ac:dyDescent="0.35">
      <c r="A21" s="10"/>
      <c r="B21" s="37">
        <f>SUM(B23:B33)</f>
        <v>10302.23</v>
      </c>
      <c r="C21" s="37">
        <f>SUM(C23:C33)</f>
        <v>5319.92</v>
      </c>
      <c r="D21" s="37">
        <f>SUM(D23:D33)</f>
        <v>7625.04</v>
      </c>
      <c r="E21" s="37">
        <f>SUM(E23:E33)</f>
        <v>14055</v>
      </c>
      <c r="F21" s="37"/>
      <c r="G21" s="28"/>
      <c r="H21" s="22" t="s">
        <v>40</v>
      </c>
      <c r="I21" s="22"/>
      <c r="J21" s="37">
        <f>SUM(J23:J28)</f>
        <v>477.23</v>
      </c>
      <c r="K21" s="37">
        <f>SUM(K23:K27)</f>
        <v>1043.98</v>
      </c>
      <c r="L21" s="37">
        <f>SUM(L23:L27)</f>
        <v>1975.2399999999998</v>
      </c>
      <c r="M21" s="37">
        <f>SUM(M23:M24)</f>
        <v>1000</v>
      </c>
      <c r="N21" s="38"/>
      <c r="O21" s="1"/>
      <c r="P21" s="1"/>
    </row>
    <row r="22" spans="1:16" ht="16.5" x14ac:dyDescent="0.3">
      <c r="A22" s="10"/>
      <c r="B22" s="31"/>
      <c r="C22" s="31"/>
      <c r="D22" s="31"/>
      <c r="E22" s="31"/>
      <c r="F22" s="32"/>
      <c r="G22" s="16"/>
      <c r="H22" s="10"/>
      <c r="I22" s="10"/>
      <c r="J22" s="31"/>
      <c r="K22" s="31"/>
      <c r="L22" s="31"/>
      <c r="M22" s="31"/>
      <c r="N22" s="32"/>
      <c r="O22" s="1"/>
      <c r="P22" s="1"/>
    </row>
    <row r="23" spans="1:16" ht="16.5" x14ac:dyDescent="0.3">
      <c r="A23" s="10" t="s">
        <v>21</v>
      </c>
      <c r="B23" s="31">
        <v>3266.73</v>
      </c>
      <c r="C23" s="31">
        <v>2678.67</v>
      </c>
      <c r="D23" s="31">
        <v>2663.48</v>
      </c>
      <c r="E23" s="31">
        <v>3500</v>
      </c>
      <c r="F23" s="32"/>
      <c r="G23" s="16"/>
      <c r="H23" s="10"/>
      <c r="I23" s="10" t="s">
        <v>41</v>
      </c>
      <c r="J23" s="31">
        <v>191.23</v>
      </c>
      <c r="K23" s="31">
        <v>728.98</v>
      </c>
      <c r="L23" s="31">
        <v>892</v>
      </c>
      <c r="M23" s="31">
        <v>1000</v>
      </c>
      <c r="N23" s="32"/>
      <c r="O23" s="1"/>
      <c r="P23" s="1"/>
    </row>
    <row r="24" spans="1:16" ht="16.5" x14ac:dyDescent="0.3">
      <c r="A24" s="10" t="s">
        <v>57</v>
      </c>
      <c r="B24" s="31">
        <v>4122.6000000000004</v>
      </c>
      <c r="C24" s="31"/>
      <c r="D24" s="31"/>
      <c r="E24" s="31">
        <v>6000</v>
      </c>
      <c r="F24" s="32"/>
      <c r="G24" s="16"/>
      <c r="H24" s="10"/>
      <c r="I24" s="10" t="s">
        <v>122</v>
      </c>
      <c r="J24" s="31"/>
      <c r="K24" s="31"/>
      <c r="L24" s="31"/>
      <c r="M24" s="31"/>
      <c r="N24" s="32"/>
      <c r="O24" s="1"/>
      <c r="P24" s="1"/>
    </row>
    <row r="25" spans="1:16" ht="16.5" x14ac:dyDescent="0.3">
      <c r="A25" s="10" t="s">
        <v>130</v>
      </c>
      <c r="B25" s="31"/>
      <c r="C25" s="31"/>
      <c r="D25" s="31"/>
      <c r="E25" s="31"/>
      <c r="F25" s="32"/>
      <c r="G25" s="16"/>
      <c r="H25" s="10"/>
      <c r="I25" s="10" t="s">
        <v>99</v>
      </c>
      <c r="J25" s="31"/>
      <c r="K25" s="31"/>
      <c r="L25" s="31">
        <v>667.68</v>
      </c>
      <c r="M25" s="31"/>
      <c r="N25" s="32"/>
      <c r="O25" s="1"/>
      <c r="P25" s="1"/>
    </row>
    <row r="26" spans="1:16" ht="16.5" x14ac:dyDescent="0.3">
      <c r="A26" s="10" t="s">
        <v>96</v>
      </c>
      <c r="B26" s="31"/>
      <c r="C26" s="31"/>
      <c r="D26" s="31"/>
      <c r="E26" s="31">
        <v>1200</v>
      </c>
      <c r="F26" s="32"/>
      <c r="G26" s="16"/>
      <c r="H26" s="10"/>
      <c r="I26" s="10" t="s">
        <v>113</v>
      </c>
      <c r="J26" s="31"/>
      <c r="K26" s="31"/>
      <c r="L26" s="31">
        <v>30</v>
      </c>
      <c r="M26" s="31"/>
      <c r="N26" s="32"/>
      <c r="O26" s="1"/>
      <c r="P26" s="1"/>
    </row>
    <row r="27" spans="1:16" ht="16.5" x14ac:dyDescent="0.3">
      <c r="A27" s="10" t="s">
        <v>106</v>
      </c>
      <c r="B27" s="31"/>
      <c r="C27" s="31"/>
      <c r="D27" s="31"/>
      <c r="E27" s="31"/>
      <c r="F27" s="32"/>
      <c r="G27" s="16"/>
      <c r="H27" s="10"/>
      <c r="I27" s="10" t="s">
        <v>121</v>
      </c>
      <c r="J27" s="31">
        <v>286</v>
      </c>
      <c r="K27" s="31">
        <v>315</v>
      </c>
      <c r="L27" s="31">
        <v>385.56</v>
      </c>
      <c r="M27" s="31"/>
      <c r="N27" s="32"/>
      <c r="O27" s="1"/>
      <c r="P27" s="1"/>
    </row>
    <row r="28" spans="1:16" ht="16.5" x14ac:dyDescent="0.3">
      <c r="A28" s="10" t="s">
        <v>62</v>
      </c>
      <c r="B28" s="31">
        <v>1896</v>
      </c>
      <c r="C28" s="31">
        <v>1818.65</v>
      </c>
      <c r="D28" s="31">
        <v>2112</v>
      </c>
      <c r="E28" s="31">
        <v>1100</v>
      </c>
      <c r="F28" s="32"/>
      <c r="G28" s="16"/>
      <c r="H28" s="10"/>
      <c r="I28" s="10"/>
      <c r="J28" s="31"/>
      <c r="K28" s="31"/>
      <c r="L28" s="31"/>
      <c r="M28" s="31"/>
      <c r="N28" s="32"/>
      <c r="O28" s="1"/>
      <c r="P28" s="1"/>
    </row>
    <row r="29" spans="1:16" ht="16.5" x14ac:dyDescent="0.3">
      <c r="A29" s="10" t="s">
        <v>91</v>
      </c>
      <c r="B29" s="31"/>
      <c r="C29" s="31">
        <v>1.6</v>
      </c>
      <c r="D29" s="31"/>
      <c r="E29" s="31"/>
      <c r="F29" s="32"/>
      <c r="G29" s="16"/>
      <c r="H29" s="10"/>
      <c r="I29" s="10"/>
      <c r="J29" s="31"/>
      <c r="K29" s="31"/>
      <c r="L29" s="31"/>
      <c r="M29" s="31"/>
      <c r="N29" s="32"/>
      <c r="O29" s="1"/>
      <c r="P29" s="1"/>
    </row>
    <row r="30" spans="1:16" ht="16.5" x14ac:dyDescent="0.3">
      <c r="A30" s="10" t="s">
        <v>97</v>
      </c>
      <c r="B30" s="31">
        <v>199.9</v>
      </c>
      <c r="C30" s="31"/>
      <c r="D30" s="31"/>
      <c r="E30" s="31"/>
      <c r="F30" s="32"/>
      <c r="G30" s="16"/>
      <c r="H30" s="10"/>
      <c r="I30" s="10"/>
      <c r="J30" s="31" t="s">
        <v>136</v>
      </c>
      <c r="K30" s="31"/>
      <c r="L30" s="31"/>
      <c r="M30" s="31"/>
      <c r="N30" s="32"/>
      <c r="O30" s="1"/>
      <c r="P30" s="1"/>
    </row>
    <row r="31" spans="1:16" ht="16.5" x14ac:dyDescent="0.3">
      <c r="A31" s="10" t="s">
        <v>25</v>
      </c>
      <c r="B31" s="31">
        <v>476</v>
      </c>
      <c r="C31" s="31">
        <v>506</v>
      </c>
      <c r="D31" s="31">
        <v>883</v>
      </c>
      <c r="E31" s="31">
        <v>1200</v>
      </c>
      <c r="F31" s="32"/>
      <c r="G31" s="16"/>
      <c r="H31" s="10"/>
      <c r="I31" s="10"/>
      <c r="J31" s="31"/>
      <c r="K31" s="31"/>
      <c r="L31" s="31"/>
      <c r="M31" s="31"/>
      <c r="N31" s="32"/>
      <c r="O31" s="1"/>
      <c r="P31" s="1"/>
    </row>
    <row r="32" spans="1:16" ht="16.5" x14ac:dyDescent="0.3">
      <c r="A32" s="10" t="s">
        <v>22</v>
      </c>
      <c r="B32" s="31">
        <v>55</v>
      </c>
      <c r="C32" s="31"/>
      <c r="D32" s="31">
        <v>1581</v>
      </c>
      <c r="E32" s="31">
        <v>1055</v>
      </c>
      <c r="F32" s="32"/>
      <c r="G32" s="16"/>
      <c r="H32" s="10"/>
      <c r="I32" s="10"/>
      <c r="J32" s="31"/>
      <c r="K32" s="31"/>
      <c r="L32" s="31"/>
      <c r="M32" s="31"/>
      <c r="N32" s="32"/>
      <c r="O32" s="1"/>
      <c r="P32" s="1"/>
    </row>
    <row r="33" spans="1:16" ht="16.5" x14ac:dyDescent="0.3">
      <c r="A33" s="10" t="s">
        <v>121</v>
      </c>
      <c r="B33" s="31">
        <v>286</v>
      </c>
      <c r="C33" s="31">
        <v>315</v>
      </c>
      <c r="D33" s="31">
        <v>385.56</v>
      </c>
      <c r="E33" s="31"/>
      <c r="F33" s="32"/>
      <c r="G33" s="16"/>
      <c r="H33" s="10"/>
      <c r="I33" s="10"/>
      <c r="J33" s="31"/>
      <c r="K33" s="31"/>
      <c r="L33" s="31"/>
      <c r="M33" s="31"/>
      <c r="N33" s="32"/>
      <c r="O33" s="1"/>
      <c r="P33" s="1"/>
    </row>
    <row r="34" spans="1:16" ht="16.5" x14ac:dyDescent="0.3">
      <c r="A34" s="10"/>
      <c r="B34" s="31"/>
      <c r="C34" s="31"/>
      <c r="D34" s="31"/>
      <c r="E34" s="31"/>
      <c r="F34" s="32"/>
      <c r="G34" s="16"/>
      <c r="H34" s="10"/>
      <c r="I34" s="10"/>
      <c r="J34" s="31"/>
      <c r="K34" s="31"/>
      <c r="L34" s="31"/>
      <c r="M34" s="31"/>
      <c r="N34" s="32"/>
      <c r="O34" s="1"/>
      <c r="P34" s="1"/>
    </row>
    <row r="35" spans="1:16" ht="17.25" x14ac:dyDescent="0.35">
      <c r="A35" s="10"/>
      <c r="B35" s="37">
        <f>SUM(B37:B38)</f>
        <v>196</v>
      </c>
      <c r="C35" s="37">
        <f>SUM(C37:C38)</f>
        <v>314.89999999999998</v>
      </c>
      <c r="D35" s="37">
        <f>SUM(D37:D39)</f>
        <v>2263.42</v>
      </c>
      <c r="E35" s="37">
        <f>SUM(E37:E38)</f>
        <v>2410</v>
      </c>
      <c r="F35" s="37"/>
      <c r="G35" s="16"/>
      <c r="H35" s="10"/>
      <c r="I35" s="10"/>
      <c r="J35" s="31"/>
      <c r="K35" s="31"/>
      <c r="L35" s="31"/>
      <c r="M35" s="31"/>
      <c r="N35" s="32"/>
      <c r="O35" s="1"/>
      <c r="P35" s="1"/>
    </row>
    <row r="36" spans="1:16" ht="16.5" x14ac:dyDescent="0.3">
      <c r="A36" s="10"/>
      <c r="B36" s="31"/>
      <c r="C36" s="31"/>
      <c r="D36" s="31"/>
      <c r="E36" s="31"/>
      <c r="F36" s="32"/>
      <c r="G36" s="16"/>
      <c r="H36" s="10"/>
      <c r="I36" s="10"/>
      <c r="J36" s="31"/>
      <c r="K36" s="31"/>
      <c r="L36" s="31"/>
      <c r="M36" s="31"/>
      <c r="N36" s="32"/>
      <c r="O36" s="1"/>
      <c r="P36" s="1"/>
    </row>
    <row r="37" spans="1:16" ht="16.5" x14ac:dyDescent="0.3">
      <c r="A37" s="10" t="s">
        <v>85</v>
      </c>
      <c r="B37" s="31"/>
      <c r="C37" s="31">
        <v>161.04</v>
      </c>
      <c r="D37" s="31">
        <v>2219.11</v>
      </c>
      <c r="E37" s="31">
        <v>2250</v>
      </c>
      <c r="F37" s="32"/>
      <c r="G37" s="16"/>
      <c r="H37" s="10"/>
      <c r="I37" s="10"/>
      <c r="J37" s="31"/>
      <c r="K37" s="31"/>
      <c r="L37" s="31"/>
      <c r="M37" s="31"/>
      <c r="N37" s="32"/>
      <c r="O37" s="1"/>
      <c r="P37" s="1"/>
    </row>
    <row r="38" spans="1:16" ht="16.5" x14ac:dyDescent="0.3">
      <c r="A38" s="10" t="s">
        <v>28</v>
      </c>
      <c r="B38" s="31">
        <v>196</v>
      </c>
      <c r="C38" s="31">
        <v>153.86000000000001</v>
      </c>
      <c r="D38" s="31">
        <v>44.31</v>
      </c>
      <c r="E38" s="31">
        <v>160</v>
      </c>
      <c r="F38" s="32"/>
      <c r="G38" s="16"/>
      <c r="H38" s="10"/>
      <c r="I38" s="10"/>
      <c r="J38" s="31"/>
      <c r="K38" s="31"/>
      <c r="L38" s="31"/>
      <c r="M38" s="31"/>
      <c r="N38" s="32"/>
      <c r="O38" s="1"/>
      <c r="P38" s="58"/>
    </row>
    <row r="39" spans="1:16" ht="16.5" x14ac:dyDescent="0.3">
      <c r="A39" s="10" t="s">
        <v>137</v>
      </c>
      <c r="B39" s="31"/>
      <c r="C39" s="31"/>
      <c r="D39" s="31"/>
      <c r="E39" s="31"/>
      <c r="F39" s="32"/>
      <c r="G39" s="16"/>
      <c r="H39" s="10"/>
      <c r="I39" s="10"/>
      <c r="J39" s="31"/>
      <c r="K39" s="31"/>
      <c r="L39" s="31"/>
      <c r="M39" s="31"/>
      <c r="N39" s="32"/>
      <c r="O39" s="1"/>
      <c r="P39" s="1"/>
    </row>
    <row r="40" spans="1:16" ht="17.25" x14ac:dyDescent="0.35">
      <c r="A40" s="10"/>
      <c r="B40" s="46">
        <f>SUM(B42:B43)</f>
        <v>0</v>
      </c>
      <c r="C40" s="46">
        <f>SUM(C42:C43)</f>
        <v>0</v>
      </c>
      <c r="D40" s="46">
        <f>SUM(D42:D43)</f>
        <v>0</v>
      </c>
      <c r="E40" s="46">
        <f>SUM(E42:E43)</f>
        <v>0</v>
      </c>
      <c r="F40" s="46"/>
      <c r="G40" s="16"/>
      <c r="H40" s="22"/>
      <c r="I40" s="10"/>
      <c r="J40" s="30"/>
      <c r="K40" s="30"/>
      <c r="L40" s="30"/>
      <c r="M40" s="30"/>
      <c r="N40" s="33"/>
      <c r="O40" s="1"/>
      <c r="P40" s="1"/>
    </row>
    <row r="41" spans="1:16" ht="17.25" x14ac:dyDescent="0.35">
      <c r="A41" s="10"/>
      <c r="B41" s="46"/>
      <c r="C41" s="46"/>
      <c r="D41" s="46"/>
      <c r="E41" s="46"/>
      <c r="F41" s="46"/>
      <c r="G41" s="16"/>
      <c r="H41" s="22"/>
      <c r="I41" s="10"/>
      <c r="J41" s="30"/>
      <c r="K41" s="30"/>
      <c r="L41" s="30"/>
      <c r="M41" s="30"/>
      <c r="N41" s="33"/>
      <c r="O41" s="1"/>
      <c r="P41" s="1"/>
    </row>
    <row r="42" spans="1:16" ht="16.5" x14ac:dyDescent="0.3">
      <c r="A42" s="10" t="s">
        <v>93</v>
      </c>
      <c r="B42" s="31"/>
      <c r="C42" s="39"/>
      <c r="D42" s="39"/>
      <c r="E42" s="39"/>
      <c r="F42" s="40"/>
      <c r="G42" s="16"/>
      <c r="H42" s="10"/>
      <c r="I42" s="10"/>
      <c r="J42" s="31"/>
      <c r="K42" s="31"/>
      <c r="L42" s="31"/>
      <c r="M42" s="31"/>
      <c r="N42" s="32"/>
      <c r="O42" s="1"/>
      <c r="P42" s="1"/>
    </row>
    <row r="43" spans="1:16" ht="16.5" x14ac:dyDescent="0.3">
      <c r="A43" s="10" t="s">
        <v>102</v>
      </c>
      <c r="B43" s="31"/>
      <c r="C43" s="39"/>
      <c r="D43" s="39"/>
      <c r="E43" s="39"/>
      <c r="F43" s="40"/>
      <c r="G43" s="16"/>
      <c r="H43" s="10"/>
      <c r="I43" s="10"/>
      <c r="J43" s="31"/>
      <c r="K43" s="31"/>
      <c r="L43" s="31"/>
      <c r="M43" s="31"/>
      <c r="N43" s="32"/>
      <c r="O43" s="1"/>
      <c r="P43" s="1"/>
    </row>
    <row r="44" spans="1:16" ht="16.5" x14ac:dyDescent="0.3">
      <c r="A44" s="10"/>
      <c r="B44" s="39"/>
      <c r="C44" s="39"/>
      <c r="D44" s="39"/>
      <c r="E44" s="39"/>
      <c r="F44" s="40"/>
      <c r="G44" s="16"/>
      <c r="H44" s="10"/>
      <c r="I44" s="10"/>
      <c r="J44" s="31"/>
      <c r="K44" s="31"/>
      <c r="L44" s="31"/>
      <c r="M44" s="31"/>
      <c r="N44" s="32"/>
      <c r="O44" s="1"/>
      <c r="P44" s="1"/>
    </row>
    <row r="45" spans="1:16" ht="17.25" x14ac:dyDescent="0.35">
      <c r="A45" s="10" t="s">
        <v>30</v>
      </c>
      <c r="B45" s="37">
        <f>B8+B15+B21+B35+B40</f>
        <v>21739.07</v>
      </c>
      <c r="C45" s="37">
        <f>C8+C15+C21+C35+C40</f>
        <v>17669.72</v>
      </c>
      <c r="D45" s="37">
        <f>D8+D15+D21+D35+D40</f>
        <v>21741.699999999997</v>
      </c>
      <c r="E45" s="37">
        <f>E8+E15+E21+E35+E40</f>
        <v>28765</v>
      </c>
      <c r="F45" s="38"/>
      <c r="G45" s="16"/>
      <c r="H45" s="22"/>
      <c r="I45" s="10" t="s">
        <v>31</v>
      </c>
      <c r="J45" s="37">
        <f>J8+J15+J21</f>
        <v>21032.63</v>
      </c>
      <c r="K45" s="37">
        <f>K8+K15+K21+K30</f>
        <v>16964.28</v>
      </c>
      <c r="L45" s="37">
        <f>L8+L15+L21</f>
        <v>24732.159999999996</v>
      </c>
      <c r="M45" s="37">
        <f>M8+M15+M21</f>
        <v>30200</v>
      </c>
      <c r="N45" s="38"/>
      <c r="O45" s="1"/>
      <c r="P45" s="1"/>
    </row>
    <row r="46" spans="1:16" ht="16.5" x14ac:dyDescent="0.3">
      <c r="A46" s="10"/>
      <c r="B46" s="31"/>
      <c r="C46" s="31"/>
      <c r="D46" s="31"/>
      <c r="E46" s="31"/>
      <c r="F46" s="32"/>
      <c r="G46" s="16"/>
      <c r="H46" s="10"/>
      <c r="I46" s="10"/>
      <c r="J46" s="31"/>
      <c r="K46" s="31"/>
      <c r="L46" s="31"/>
      <c r="M46" s="31"/>
      <c r="N46" s="32"/>
      <c r="O46" s="1"/>
      <c r="P46" s="1"/>
    </row>
    <row r="47" spans="1:16" ht="18" thickBot="1" x14ac:dyDescent="0.4">
      <c r="A47" s="15" t="s">
        <v>53</v>
      </c>
      <c r="B47" s="51" t="s">
        <v>80</v>
      </c>
      <c r="C47" s="51" t="s">
        <v>80</v>
      </c>
      <c r="D47" s="51">
        <f>+L45-D45</f>
        <v>2990.4599999999991</v>
      </c>
      <c r="E47" s="51">
        <v>1435</v>
      </c>
      <c r="F47" s="55"/>
      <c r="G47" s="25"/>
      <c r="H47" s="24" t="s">
        <v>52</v>
      </c>
      <c r="I47" s="23"/>
      <c r="J47" s="51">
        <v>706.44</v>
      </c>
      <c r="K47" s="51">
        <f>+K45-C45</f>
        <v>-705.44000000000233</v>
      </c>
      <c r="L47" s="51"/>
      <c r="M47" s="51"/>
      <c r="N47" s="35"/>
      <c r="O47" s="1"/>
      <c r="P47" s="1"/>
    </row>
    <row r="48" spans="1:16" ht="18" thickTop="1" thickBot="1" x14ac:dyDescent="0.35">
      <c r="A48" s="12"/>
      <c r="B48" s="12"/>
      <c r="C48" s="12"/>
      <c r="D48" s="12"/>
      <c r="E48" s="12"/>
      <c r="F48" s="13"/>
      <c r="G48" s="17"/>
      <c r="H48" s="12"/>
      <c r="I48" s="12"/>
      <c r="J48" s="12"/>
      <c r="K48" s="12"/>
      <c r="L48" s="12"/>
      <c r="M48" s="12"/>
      <c r="N48" s="13"/>
      <c r="O48" s="1"/>
      <c r="P48" s="1"/>
    </row>
    <row r="49" spans="1:16" ht="16.5" x14ac:dyDescent="0.3">
      <c r="A49" s="18"/>
      <c r="B49" s="18"/>
      <c r="C49" s="18"/>
      <c r="D49" s="18"/>
      <c r="E49" s="18"/>
      <c r="F49" s="18"/>
      <c r="G49" s="52"/>
      <c r="H49" s="18"/>
      <c r="I49" s="18"/>
      <c r="J49" s="18"/>
      <c r="K49" s="18"/>
      <c r="L49" s="18"/>
      <c r="M49" s="18"/>
      <c r="N49" s="19"/>
      <c r="O49" s="1"/>
      <c r="P49" s="1"/>
    </row>
    <row r="50" spans="1:16" ht="18" x14ac:dyDescent="0.35">
      <c r="A50" s="10"/>
      <c r="B50" s="48">
        <f>B45</f>
        <v>21739.07</v>
      </c>
      <c r="C50" s="48">
        <f>C45</f>
        <v>17669.72</v>
      </c>
      <c r="D50" s="48">
        <f>+D45+D47</f>
        <v>24732.159999999996</v>
      </c>
      <c r="E50" s="48">
        <f>+E45+E47</f>
        <v>30200</v>
      </c>
      <c r="F50" s="48"/>
      <c r="G50" s="53"/>
      <c r="H50" s="10"/>
      <c r="I50" s="10"/>
      <c r="J50" s="48">
        <f>J45</f>
        <v>21032.63</v>
      </c>
      <c r="K50" s="48">
        <v>17669.72</v>
      </c>
      <c r="L50" s="48">
        <f>L45+L47</f>
        <v>24732.159999999996</v>
      </c>
      <c r="M50" s="48">
        <f>M45+M47</f>
        <v>30200</v>
      </c>
      <c r="N50" s="50"/>
      <c r="O50" s="1"/>
      <c r="P50" s="1"/>
    </row>
    <row r="51" spans="1:16" ht="17.25" thickBot="1" x14ac:dyDescent="0.35">
      <c r="A51" s="12"/>
      <c r="B51" s="12"/>
      <c r="C51" s="12"/>
      <c r="D51" s="12"/>
      <c r="E51" s="12"/>
      <c r="F51" s="12"/>
      <c r="G51" s="17"/>
      <c r="H51" s="12"/>
      <c r="I51" s="12"/>
      <c r="J51" s="12"/>
      <c r="K51" s="12"/>
      <c r="L51" s="12"/>
      <c r="M51" s="12"/>
      <c r="N51" s="13"/>
      <c r="O51" s="1"/>
      <c r="P51" s="1"/>
    </row>
    <row r="52" spans="1:16" ht="16.5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"/>
      <c r="P52" s="1"/>
    </row>
    <row r="53" spans="1:16" ht="16.5" x14ac:dyDescent="0.3">
      <c r="A53" s="10"/>
      <c r="B53" s="10"/>
      <c r="C53" s="36"/>
      <c r="D53" s="36"/>
      <c r="E53" s="36"/>
      <c r="F53" s="10"/>
      <c r="G53" s="10"/>
      <c r="H53" s="10"/>
      <c r="I53" s="10"/>
      <c r="J53" s="10"/>
      <c r="K53" s="10"/>
      <c r="L53" s="10"/>
      <c r="M53" s="10"/>
      <c r="N53" s="10"/>
      <c r="O53" s="1"/>
      <c r="P53" s="1"/>
    </row>
    <row r="54" spans="1:16" x14ac:dyDescent="0.2">
      <c r="D54" s="60"/>
    </row>
  </sheetData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67"/>
  <sheetViews>
    <sheetView topLeftCell="A10" zoomScaleNormal="100" workbookViewId="0">
      <selection activeCell="M57" sqref="M57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94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54" t="s">
        <v>1</v>
      </c>
      <c r="E4" s="47"/>
      <c r="G4" s="8"/>
      <c r="H4" s="7"/>
      <c r="J4" s="54" t="s">
        <v>2</v>
      </c>
      <c r="K4" s="47"/>
      <c r="M4" s="8"/>
    </row>
    <row r="5" spans="2:13" x14ac:dyDescent="0.3">
      <c r="B5" s="7"/>
      <c r="C5" s="10"/>
      <c r="D5" s="10"/>
      <c r="E5" s="26" t="s">
        <v>84</v>
      </c>
      <c r="F5" s="26" t="s">
        <v>87</v>
      </c>
      <c r="G5" s="27" t="s">
        <v>95</v>
      </c>
      <c r="H5" s="28"/>
      <c r="I5" s="22"/>
      <c r="J5" s="22"/>
      <c r="K5" s="26" t="s">
        <v>84</v>
      </c>
      <c r="L5" s="26" t="s">
        <v>87</v>
      </c>
      <c r="M5" s="27" t="s">
        <v>95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SUM(E10:E14)</f>
        <v>2957.17</v>
      </c>
      <c r="F8" s="37">
        <f>SUM(F10:F14)</f>
        <v>2714.93</v>
      </c>
      <c r="G8" s="37">
        <f>SUM(G10:G14)</f>
        <v>2800</v>
      </c>
      <c r="H8" s="16"/>
      <c r="I8" s="22" t="s">
        <v>32</v>
      </c>
      <c r="J8" s="10"/>
      <c r="K8" s="37">
        <f>SUM(K10:K16)</f>
        <v>41023.800000000003</v>
      </c>
      <c r="L8" s="37">
        <f>SUM(L10:L16)</f>
        <v>39152.9</v>
      </c>
      <c r="M8" s="38">
        <f>SUM(M10:M15)</f>
        <v>36700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434.4</v>
      </c>
      <c r="F10" s="31">
        <v>690.46</v>
      </c>
      <c r="G10" s="32">
        <v>700</v>
      </c>
      <c r="H10" s="16"/>
      <c r="I10" s="10"/>
      <c r="J10" s="10" t="s">
        <v>33</v>
      </c>
      <c r="K10" s="31">
        <v>12570</v>
      </c>
      <c r="L10" s="31">
        <v>13200</v>
      </c>
      <c r="M10" s="32">
        <v>13000</v>
      </c>
    </row>
    <row r="11" spans="2:13" ht="13.5" customHeight="1" x14ac:dyDescent="0.3">
      <c r="B11" s="7"/>
      <c r="C11" s="10"/>
      <c r="D11" s="10" t="s">
        <v>11</v>
      </c>
      <c r="E11" s="31">
        <v>1608.24</v>
      </c>
      <c r="F11" s="31">
        <v>1124.08</v>
      </c>
      <c r="G11" s="32">
        <v>1200</v>
      </c>
      <c r="H11" s="16"/>
      <c r="I11" s="10"/>
      <c r="J11" s="10" t="s">
        <v>34</v>
      </c>
      <c r="K11" s="31">
        <v>25042</v>
      </c>
      <c r="L11" s="31">
        <v>21586.1</v>
      </c>
      <c r="M11" s="32">
        <v>21000</v>
      </c>
    </row>
    <row r="12" spans="2:13" ht="13.5" customHeight="1" x14ac:dyDescent="0.3">
      <c r="B12" s="7"/>
      <c r="C12" s="10"/>
      <c r="D12" s="10" t="s">
        <v>9</v>
      </c>
      <c r="E12" s="31">
        <v>878.53</v>
      </c>
      <c r="F12" s="31">
        <v>900.39</v>
      </c>
      <c r="G12" s="32">
        <v>900</v>
      </c>
      <c r="H12" s="16"/>
      <c r="I12" s="10"/>
      <c r="J12" s="10" t="s">
        <v>61</v>
      </c>
      <c r="K12" s="31">
        <v>2980</v>
      </c>
      <c r="L12" s="31">
        <v>1424</v>
      </c>
      <c r="M12" s="32">
        <v>1500</v>
      </c>
    </row>
    <row r="13" spans="2:13" ht="13.5" customHeight="1" x14ac:dyDescent="0.3">
      <c r="B13" s="7"/>
      <c r="C13" s="10"/>
      <c r="D13" s="10" t="s">
        <v>100</v>
      </c>
      <c r="E13" s="31">
        <v>36</v>
      </c>
      <c r="F13" s="31"/>
      <c r="G13" s="32"/>
      <c r="H13" s="16"/>
      <c r="I13" s="10"/>
      <c r="J13" s="10" t="s">
        <v>88</v>
      </c>
      <c r="K13" s="31"/>
      <c r="L13" s="31">
        <v>708</v>
      </c>
      <c r="M13" s="32">
        <v>700</v>
      </c>
    </row>
    <row r="14" spans="2:13" ht="13.5" customHeight="1" x14ac:dyDescent="0.3">
      <c r="B14" s="7"/>
      <c r="C14" s="10"/>
      <c r="D14" s="10"/>
      <c r="E14" s="31"/>
      <c r="F14" s="31"/>
      <c r="G14" s="32"/>
      <c r="H14" s="16"/>
      <c r="I14" s="10"/>
      <c r="J14" s="10" t="s">
        <v>89</v>
      </c>
      <c r="K14" s="31"/>
      <c r="L14" s="31">
        <v>1016</v>
      </c>
      <c r="M14" s="56" t="s">
        <v>74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 t="s">
        <v>98</v>
      </c>
      <c r="K15" s="31"/>
      <c r="L15" s="31">
        <v>496</v>
      </c>
      <c r="M15" s="32">
        <v>500</v>
      </c>
    </row>
    <row r="16" spans="2:13" ht="13.5" customHeight="1" x14ac:dyDescent="0.3">
      <c r="B16" s="7"/>
      <c r="C16" s="10"/>
      <c r="D16" s="10"/>
      <c r="E16" s="31"/>
      <c r="F16" s="31"/>
      <c r="G16" s="32"/>
      <c r="H16" s="16"/>
      <c r="I16" s="10"/>
      <c r="J16" s="10" t="s">
        <v>101</v>
      </c>
      <c r="K16" s="31">
        <v>431.8</v>
      </c>
      <c r="L16" s="31">
        <v>722.8</v>
      </c>
      <c r="M16" s="32">
        <v>700</v>
      </c>
    </row>
    <row r="17" spans="2:13" ht="6" customHeight="1" x14ac:dyDescent="0.3">
      <c r="B17" s="7"/>
      <c r="C17" s="10"/>
      <c r="D17" s="10"/>
      <c r="E17" s="31"/>
      <c r="F17" s="31"/>
      <c r="G17" s="32"/>
      <c r="H17" s="16"/>
      <c r="I17" s="10"/>
      <c r="J17" s="10"/>
      <c r="K17" s="31"/>
      <c r="L17" s="31"/>
      <c r="M17" s="32"/>
    </row>
    <row r="18" spans="2:13" ht="15.75" customHeight="1" x14ac:dyDescent="0.35">
      <c r="B18" s="7"/>
      <c r="C18" s="22" t="s">
        <v>12</v>
      </c>
      <c r="D18" s="10"/>
      <c r="E18" s="37">
        <f>SUM(E20:E21)</f>
        <v>30034.799999999999</v>
      </c>
      <c r="F18" s="37">
        <f>SUM(F20:F21)</f>
        <v>30034.799999999999</v>
      </c>
      <c r="G18" s="37">
        <f>SUM(G20:G21)</f>
        <v>30035</v>
      </c>
      <c r="H18" s="28"/>
      <c r="I18" s="22" t="s">
        <v>39</v>
      </c>
      <c r="J18" s="22"/>
      <c r="K18" s="37">
        <f>SUM(K20:K21)</f>
        <v>11379.01</v>
      </c>
      <c r="L18" s="37">
        <f>SUM(L20:L21)</f>
        <v>11440.1</v>
      </c>
      <c r="M18" s="38">
        <f>SUM(M20:M21)</f>
        <v>12200</v>
      </c>
    </row>
    <row r="19" spans="2:13" ht="6" customHeight="1" x14ac:dyDescent="0.3">
      <c r="B19" s="7"/>
      <c r="C19" s="10"/>
      <c r="D19" s="10"/>
      <c r="E19" s="31"/>
      <c r="F19" s="31"/>
      <c r="G19" s="32"/>
      <c r="H19" s="16"/>
      <c r="I19" s="10"/>
      <c r="J19" s="10"/>
      <c r="K19" s="31"/>
      <c r="L19" s="31"/>
      <c r="M19" s="32"/>
    </row>
    <row r="20" spans="2:13" ht="13.5" customHeight="1" x14ac:dyDescent="0.3">
      <c r="B20" s="7"/>
      <c r="C20" s="10"/>
      <c r="D20" s="10" t="s">
        <v>13</v>
      </c>
      <c r="E20" s="31">
        <v>30000</v>
      </c>
      <c r="F20" s="31">
        <v>30000</v>
      </c>
      <c r="G20" s="32">
        <v>30000</v>
      </c>
      <c r="H20" s="16"/>
      <c r="I20" s="10"/>
      <c r="J20" s="10" t="s">
        <v>57</v>
      </c>
      <c r="K20" s="31">
        <v>11379.01</v>
      </c>
      <c r="L20" s="31">
        <v>10440.1</v>
      </c>
      <c r="M20" s="32">
        <v>11000</v>
      </c>
    </row>
    <row r="21" spans="2:13" ht="13.5" customHeight="1" x14ac:dyDescent="0.3">
      <c r="B21" s="7"/>
      <c r="C21" s="10"/>
      <c r="D21" s="10" t="s">
        <v>15</v>
      </c>
      <c r="E21" s="31">
        <v>34.799999999999997</v>
      </c>
      <c r="F21" s="31">
        <v>34.799999999999997</v>
      </c>
      <c r="G21" s="32">
        <v>35</v>
      </c>
      <c r="H21" s="16"/>
      <c r="I21" s="10"/>
      <c r="J21" s="10" t="s">
        <v>96</v>
      </c>
      <c r="K21" s="31"/>
      <c r="L21" s="31">
        <v>1000</v>
      </c>
      <c r="M21" s="32">
        <v>1200</v>
      </c>
    </row>
    <row r="22" spans="2:13" ht="13.5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6" customHeight="1" x14ac:dyDescent="0.3">
      <c r="B23" s="7"/>
      <c r="C23" s="10"/>
      <c r="D23" s="10"/>
      <c r="E23" s="31"/>
      <c r="F23" s="31"/>
      <c r="G23" s="32"/>
      <c r="H23" s="16"/>
      <c r="I23" s="10"/>
      <c r="J23" s="10"/>
      <c r="K23" s="31"/>
      <c r="L23" s="31"/>
      <c r="M23" s="32"/>
    </row>
    <row r="24" spans="2:13" ht="15.75" customHeight="1" x14ac:dyDescent="0.35">
      <c r="B24" s="7"/>
      <c r="C24" s="22" t="s">
        <v>20</v>
      </c>
      <c r="D24" s="10"/>
      <c r="E24" s="37">
        <f>SUM(E26:E34)</f>
        <v>21119.14</v>
      </c>
      <c r="F24" s="37">
        <f>SUM(F26:F34)</f>
        <v>20991.859999999997</v>
      </c>
      <c r="G24" s="37">
        <f>SUM(G26:G33)</f>
        <v>20000</v>
      </c>
      <c r="H24" s="28"/>
      <c r="I24" s="22" t="s">
        <v>40</v>
      </c>
      <c r="J24" s="22"/>
      <c r="K24" s="37">
        <f>SUM(K26:K29)</f>
        <v>2048.6800000000003</v>
      </c>
      <c r="L24" s="37">
        <f>SUM(L26:L29)</f>
        <v>1057.43</v>
      </c>
      <c r="M24" s="38">
        <f>SUM(M26:M27)</f>
        <v>1750</v>
      </c>
    </row>
    <row r="25" spans="2:13" ht="6" customHeight="1" x14ac:dyDescent="0.3">
      <c r="B25" s="7"/>
      <c r="C25" s="10"/>
      <c r="D25" s="10"/>
      <c r="E25" s="31"/>
      <c r="F25" s="31"/>
      <c r="G25" s="32"/>
      <c r="H25" s="16"/>
      <c r="I25" s="10"/>
      <c r="J25" s="10"/>
      <c r="K25" s="31"/>
      <c r="L25" s="31"/>
      <c r="M25" s="32"/>
    </row>
    <row r="26" spans="2:13" ht="13.5" customHeight="1" x14ac:dyDescent="0.3">
      <c r="B26" s="7"/>
      <c r="C26" s="10"/>
      <c r="D26" s="10" t="s">
        <v>21</v>
      </c>
      <c r="E26" s="31">
        <v>5340.61</v>
      </c>
      <c r="F26" s="31">
        <v>4982.47</v>
      </c>
      <c r="G26" s="32">
        <v>5000</v>
      </c>
      <c r="H26" s="16"/>
      <c r="I26" s="10"/>
      <c r="J26" s="10" t="s">
        <v>41</v>
      </c>
      <c r="K26" s="31">
        <v>1048.68</v>
      </c>
      <c r="L26" s="31">
        <v>754.49</v>
      </c>
      <c r="M26" s="32">
        <v>750</v>
      </c>
    </row>
    <row r="27" spans="2:13" ht="13.5" customHeight="1" x14ac:dyDescent="0.3">
      <c r="B27" s="7"/>
      <c r="C27" s="10"/>
      <c r="D27" s="10" t="s">
        <v>57</v>
      </c>
      <c r="E27" s="31">
        <v>9150.5300000000007</v>
      </c>
      <c r="F27" s="31">
        <v>8734.49</v>
      </c>
      <c r="G27" s="32">
        <v>8500</v>
      </c>
      <c r="H27" s="16"/>
      <c r="I27" s="10"/>
      <c r="J27" s="10" t="s">
        <v>103</v>
      </c>
      <c r="K27" s="31">
        <v>1000</v>
      </c>
      <c r="L27" s="31"/>
      <c r="M27" s="32">
        <v>1000</v>
      </c>
    </row>
    <row r="28" spans="2:13" ht="13.5" customHeight="1" x14ac:dyDescent="0.3">
      <c r="B28" s="7"/>
      <c r="C28" s="10"/>
      <c r="D28" s="10" t="s">
        <v>96</v>
      </c>
      <c r="E28" s="31"/>
      <c r="F28" s="31">
        <v>882</v>
      </c>
      <c r="G28" s="32">
        <v>1000</v>
      </c>
      <c r="H28" s="16"/>
      <c r="I28" s="10"/>
      <c r="J28" s="10" t="s">
        <v>99</v>
      </c>
      <c r="K28" s="31"/>
      <c r="L28" s="31">
        <v>302.94</v>
      </c>
      <c r="M28" s="32"/>
    </row>
    <row r="29" spans="2:13" ht="13.5" customHeight="1" x14ac:dyDescent="0.3">
      <c r="B29" s="7"/>
      <c r="C29" s="10"/>
      <c r="D29" s="10" t="s">
        <v>62</v>
      </c>
      <c r="E29" s="31">
        <v>5861</v>
      </c>
      <c r="F29" s="31">
        <v>2826.8</v>
      </c>
      <c r="G29" s="32">
        <v>2800</v>
      </c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 t="s">
        <v>91</v>
      </c>
      <c r="E30" s="31"/>
      <c r="F30" s="31">
        <v>986.8</v>
      </c>
      <c r="G30" s="32">
        <v>1000</v>
      </c>
      <c r="H30" s="16"/>
      <c r="I30" s="10"/>
      <c r="J30" s="10"/>
      <c r="K30" s="31"/>
      <c r="L30" s="31"/>
      <c r="M30" s="32"/>
    </row>
    <row r="31" spans="2:13" ht="13.5" customHeight="1" x14ac:dyDescent="0.3">
      <c r="B31" s="7"/>
      <c r="C31" s="10"/>
      <c r="D31" s="10" t="s">
        <v>92</v>
      </c>
      <c r="E31" s="31"/>
      <c r="F31" s="31">
        <v>946</v>
      </c>
      <c r="G31" s="56" t="s">
        <v>74</v>
      </c>
      <c r="H31" s="16"/>
      <c r="I31" s="10"/>
      <c r="J31" s="10"/>
      <c r="K31" s="31"/>
      <c r="L31" s="31"/>
      <c r="M31" s="32"/>
    </row>
    <row r="32" spans="2:13" ht="13.5" customHeight="1" x14ac:dyDescent="0.3">
      <c r="B32" s="7"/>
      <c r="C32" s="10"/>
      <c r="D32" s="10" t="s">
        <v>97</v>
      </c>
      <c r="E32" s="31"/>
      <c r="F32" s="31">
        <v>652.29999999999995</v>
      </c>
      <c r="G32" s="32">
        <v>700</v>
      </c>
      <c r="H32" s="16"/>
      <c r="I32" s="10"/>
      <c r="J32" s="10"/>
      <c r="K32" s="31"/>
      <c r="L32" s="31"/>
      <c r="M32" s="32"/>
    </row>
    <row r="33" spans="2:13" ht="13.5" customHeight="1" x14ac:dyDescent="0.3">
      <c r="B33" s="7"/>
      <c r="C33" s="10"/>
      <c r="D33" s="10" t="s">
        <v>25</v>
      </c>
      <c r="E33" s="31">
        <v>722</v>
      </c>
      <c r="F33" s="31">
        <v>936</v>
      </c>
      <c r="G33" s="32">
        <v>1000</v>
      </c>
      <c r="H33" s="16"/>
      <c r="I33" s="10"/>
      <c r="J33" s="10"/>
      <c r="K33" s="31"/>
      <c r="L33" s="31"/>
      <c r="M33" s="32"/>
    </row>
    <row r="34" spans="2:13" ht="13.5" customHeight="1" x14ac:dyDescent="0.3">
      <c r="B34" s="7"/>
      <c r="C34" s="10"/>
      <c r="D34" s="10" t="s">
        <v>22</v>
      </c>
      <c r="E34" s="31">
        <v>45</v>
      </c>
      <c r="F34" s="31">
        <v>45</v>
      </c>
      <c r="G34" s="32">
        <v>50</v>
      </c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5" customHeight="1" x14ac:dyDescent="0.35">
      <c r="B36" s="7"/>
      <c r="C36" s="22" t="s">
        <v>16</v>
      </c>
      <c r="D36" s="10"/>
      <c r="E36" s="37"/>
      <c r="F36" s="37"/>
      <c r="G36" s="38"/>
      <c r="H36" s="16"/>
      <c r="I36" s="10"/>
      <c r="J36" s="10"/>
      <c r="K36" s="31"/>
      <c r="L36" s="31"/>
      <c r="M36" s="32"/>
    </row>
    <row r="37" spans="2:13" ht="6" customHeight="1" x14ac:dyDescent="0.3">
      <c r="B37" s="7"/>
      <c r="C37" s="10"/>
      <c r="D37" s="10"/>
      <c r="E37" s="39"/>
      <c r="F37" s="39"/>
      <c r="G37" s="40"/>
      <c r="H37" s="16"/>
      <c r="I37" s="10"/>
      <c r="J37" s="10"/>
      <c r="K37" s="31"/>
      <c r="L37" s="31"/>
      <c r="M37" s="32"/>
    </row>
    <row r="38" spans="2:13" ht="14.25" customHeight="1" x14ac:dyDescent="0.35">
      <c r="B38" s="7"/>
      <c r="C38" s="22" t="s">
        <v>17</v>
      </c>
      <c r="D38" s="10"/>
      <c r="E38" s="37">
        <f>SUM(E40:E42)</f>
        <v>1737.9</v>
      </c>
      <c r="F38" s="37">
        <f>SUM(F40:F42)</f>
        <v>0</v>
      </c>
      <c r="G38" s="37">
        <f>SUM(G40:G42)</f>
        <v>0</v>
      </c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3.5" customHeight="1" x14ac:dyDescent="0.3">
      <c r="B40" s="7"/>
      <c r="C40" s="10"/>
      <c r="D40" s="10" t="s">
        <v>18</v>
      </c>
      <c r="E40" s="31">
        <v>870</v>
      </c>
      <c r="F40" s="31"/>
      <c r="G40" s="32"/>
      <c r="H40" s="16"/>
      <c r="I40" s="10"/>
      <c r="J40" s="10"/>
      <c r="K40" s="31"/>
      <c r="L40" s="31"/>
      <c r="M40" s="32"/>
    </row>
    <row r="41" spans="2:13" ht="13.5" customHeight="1" x14ac:dyDescent="0.3">
      <c r="B41" s="7"/>
      <c r="C41" s="10"/>
      <c r="D41" s="10" t="s">
        <v>19</v>
      </c>
      <c r="E41" s="31">
        <f>777+90.9</f>
        <v>867.9</v>
      </c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71</v>
      </c>
      <c r="E42" s="31"/>
      <c r="F42" s="31"/>
      <c r="G42" s="32"/>
      <c r="H42" s="16"/>
      <c r="I42" s="10"/>
      <c r="J42" s="10"/>
      <c r="K42" s="31"/>
      <c r="L42" s="31"/>
      <c r="M42" s="32"/>
    </row>
    <row r="43" spans="2:13" ht="6" customHeight="1" x14ac:dyDescent="0.3">
      <c r="B43" s="7"/>
      <c r="C43" s="10"/>
      <c r="D43" s="10"/>
      <c r="E43" s="31"/>
      <c r="F43" s="31"/>
      <c r="G43" s="32"/>
      <c r="H43" s="16"/>
      <c r="I43" s="10"/>
      <c r="J43" s="10"/>
      <c r="K43" s="31"/>
      <c r="L43" s="31"/>
      <c r="M43" s="32"/>
    </row>
    <row r="44" spans="2:13" ht="15" customHeight="1" x14ac:dyDescent="0.35">
      <c r="B44" s="7"/>
      <c r="C44" s="22" t="s">
        <v>26</v>
      </c>
      <c r="D44" s="10"/>
      <c r="E44" s="37">
        <f>SUM(E46:E47)</f>
        <v>404.20000000000005</v>
      </c>
      <c r="F44" s="37">
        <f>SUM(F46:F47)</f>
        <v>259.27999999999997</v>
      </c>
      <c r="G44" s="37">
        <f>SUM(G46:G47)</f>
        <v>365</v>
      </c>
      <c r="H44" s="16"/>
      <c r="I44" s="10"/>
      <c r="J44" s="10"/>
      <c r="K44" s="31"/>
      <c r="L44" s="31"/>
      <c r="M44" s="32"/>
    </row>
    <row r="45" spans="2:13" ht="6" customHeight="1" x14ac:dyDescent="0.3">
      <c r="B45" s="7"/>
      <c r="C45" s="10"/>
      <c r="D45" s="10"/>
      <c r="E45" s="31"/>
      <c r="F45" s="31"/>
      <c r="G45" s="32"/>
      <c r="H45" s="16"/>
      <c r="I45" s="10"/>
      <c r="J45" s="10"/>
      <c r="K45" s="31"/>
      <c r="L45" s="31"/>
      <c r="M45" s="32"/>
    </row>
    <row r="46" spans="2:13" ht="13.5" customHeight="1" x14ac:dyDescent="0.3">
      <c r="B46" s="7"/>
      <c r="C46" s="10"/>
      <c r="D46" s="10" t="s">
        <v>85</v>
      </c>
      <c r="E46" s="31">
        <v>390.6</v>
      </c>
      <c r="F46" s="31">
        <v>248.48</v>
      </c>
      <c r="G46" s="32">
        <v>350</v>
      </c>
      <c r="H46" s="16"/>
      <c r="I46" s="10"/>
      <c r="J46" s="10"/>
      <c r="K46" s="31"/>
      <c r="L46" s="31"/>
      <c r="M46" s="32"/>
    </row>
    <row r="47" spans="2:13" ht="13.5" customHeight="1" x14ac:dyDescent="0.3">
      <c r="B47" s="7"/>
      <c r="C47" s="10"/>
      <c r="D47" s="10" t="s">
        <v>28</v>
      </c>
      <c r="E47" s="31">
        <v>13.6</v>
      </c>
      <c r="F47" s="31">
        <v>10.8</v>
      </c>
      <c r="G47" s="32">
        <v>15</v>
      </c>
      <c r="H47" s="16"/>
      <c r="I47" s="10"/>
      <c r="J47" s="10"/>
      <c r="K47" s="31"/>
      <c r="L47" s="31"/>
      <c r="M47" s="32"/>
    </row>
    <row r="48" spans="2:13" ht="6" customHeight="1" x14ac:dyDescent="0.3">
      <c r="B48" s="7"/>
      <c r="C48" s="10"/>
      <c r="D48" s="10"/>
      <c r="E48" s="31"/>
      <c r="F48" s="31"/>
      <c r="G48" s="32"/>
      <c r="H48" s="16"/>
      <c r="I48" s="10"/>
      <c r="J48" s="10"/>
      <c r="K48" s="31"/>
      <c r="L48" s="31"/>
      <c r="M48" s="32"/>
    </row>
    <row r="49" spans="2:13" ht="15" customHeight="1" x14ac:dyDescent="0.35">
      <c r="B49" s="7"/>
      <c r="C49" s="22" t="s">
        <v>29</v>
      </c>
      <c r="D49" s="10"/>
      <c r="E49" s="46" t="s">
        <v>80</v>
      </c>
      <c r="F49" s="46">
        <f>SUM(F51:F52)</f>
        <v>1056</v>
      </c>
      <c r="G49" s="46">
        <f>G51</f>
        <v>500</v>
      </c>
      <c r="H49" s="16"/>
      <c r="I49" s="22"/>
      <c r="J49" s="10"/>
      <c r="K49" s="30"/>
      <c r="L49" s="30"/>
      <c r="M49" s="33"/>
    </row>
    <row r="50" spans="2:13" ht="6" customHeight="1" x14ac:dyDescent="0.35">
      <c r="B50" s="7"/>
      <c r="C50" s="22"/>
      <c r="D50" s="10"/>
      <c r="E50" s="46"/>
      <c r="F50" s="46"/>
      <c r="G50" s="46"/>
      <c r="H50" s="16"/>
      <c r="I50" s="22"/>
      <c r="J50" s="10"/>
      <c r="K50" s="30"/>
      <c r="L50" s="30"/>
      <c r="M50" s="33"/>
    </row>
    <row r="51" spans="2:13" ht="15" customHeight="1" x14ac:dyDescent="0.3">
      <c r="B51" s="7"/>
      <c r="C51" s="10"/>
      <c r="D51" s="10" t="s">
        <v>93</v>
      </c>
      <c r="E51" s="39"/>
      <c r="F51" s="31">
        <v>556</v>
      </c>
      <c r="G51" s="40">
        <v>500</v>
      </c>
      <c r="H51" s="16"/>
      <c r="I51" s="10"/>
      <c r="J51" s="10"/>
      <c r="K51" s="31"/>
      <c r="L51" s="31"/>
      <c r="M51" s="32"/>
    </row>
    <row r="52" spans="2:13" ht="15" customHeight="1" x14ac:dyDescent="0.3">
      <c r="B52" s="7"/>
      <c r="C52" s="10"/>
      <c r="D52" s="10" t="s">
        <v>102</v>
      </c>
      <c r="E52" s="39"/>
      <c r="F52" s="31">
        <v>500</v>
      </c>
      <c r="G52" s="40">
        <v>500</v>
      </c>
      <c r="H52" s="16"/>
      <c r="I52" s="10"/>
      <c r="J52" s="10"/>
      <c r="K52" s="31"/>
      <c r="L52" s="31"/>
      <c r="M52" s="32"/>
    </row>
    <row r="53" spans="2:13" ht="6" customHeight="1" x14ac:dyDescent="0.3">
      <c r="B53" s="7"/>
      <c r="C53" s="10"/>
      <c r="D53" s="10"/>
      <c r="E53" s="39"/>
      <c r="F53" s="39"/>
      <c r="G53" s="40"/>
      <c r="H53" s="16"/>
      <c r="I53" s="10"/>
      <c r="J53" s="10"/>
      <c r="K53" s="31"/>
      <c r="L53" s="31"/>
      <c r="M53" s="32"/>
    </row>
    <row r="54" spans="2:13" ht="15" customHeight="1" x14ac:dyDescent="0.35">
      <c r="B54" s="7"/>
      <c r="C54" s="22"/>
      <c r="D54" s="10" t="s">
        <v>30</v>
      </c>
      <c r="E54" s="37">
        <f>E8+E18+E24+E38+E44</f>
        <v>56253.21</v>
      </c>
      <c r="F54" s="37">
        <f>F8+F18+F24+F38+F44+F49</f>
        <v>55056.869999999995</v>
      </c>
      <c r="G54" s="38">
        <f>G8+G18+G24+G38+G44+G49</f>
        <v>53700</v>
      </c>
      <c r="H54" s="16"/>
      <c r="I54" s="22"/>
      <c r="J54" s="10" t="s">
        <v>31</v>
      </c>
      <c r="K54" s="37">
        <f>K8+K18+K24</f>
        <v>54451.490000000005</v>
      </c>
      <c r="L54" s="37">
        <f>L8+L18+L24</f>
        <v>51650.43</v>
      </c>
      <c r="M54" s="38">
        <f>M8+M18+M24</f>
        <v>50650</v>
      </c>
    </row>
    <row r="55" spans="2:13" ht="6" customHeight="1" x14ac:dyDescent="0.3">
      <c r="B55" s="7"/>
      <c r="C55" s="10"/>
      <c r="D55" s="10"/>
      <c r="E55" s="31"/>
      <c r="F55" s="31"/>
      <c r="G55" s="32"/>
      <c r="H55" s="16"/>
      <c r="I55" s="10"/>
      <c r="J55" s="10"/>
      <c r="K55" s="31"/>
      <c r="L55" s="31"/>
      <c r="M55" s="32"/>
    </row>
    <row r="56" spans="2:13" ht="24" customHeight="1" thickBot="1" x14ac:dyDescent="0.4">
      <c r="B56" s="14"/>
      <c r="C56" s="15" t="s">
        <v>53</v>
      </c>
      <c r="D56" s="23"/>
      <c r="E56" s="51" t="s">
        <v>80</v>
      </c>
      <c r="F56" s="51" t="s">
        <v>80</v>
      </c>
      <c r="G56" s="55" t="s">
        <v>80</v>
      </c>
      <c r="H56" s="25"/>
      <c r="I56" s="24" t="s">
        <v>52</v>
      </c>
      <c r="J56" s="23"/>
      <c r="K56" s="51">
        <v>1801.72</v>
      </c>
      <c r="L56" s="51">
        <v>3406.44</v>
      </c>
      <c r="M56" s="35">
        <v>3050</v>
      </c>
    </row>
    <row r="57" spans="2:13" ht="6" customHeight="1" thickTop="1" thickBot="1" x14ac:dyDescent="0.35">
      <c r="B57" s="9"/>
      <c r="C57" s="12"/>
      <c r="D57" s="12"/>
      <c r="E57" s="12"/>
      <c r="F57" s="12"/>
      <c r="G57" s="13"/>
      <c r="H57" s="17"/>
      <c r="I57" s="12"/>
      <c r="J57" s="12"/>
      <c r="K57" s="12"/>
      <c r="L57" s="12"/>
      <c r="M57" s="13"/>
    </row>
    <row r="58" spans="2:13" ht="6" customHeight="1" x14ac:dyDescent="0.3">
      <c r="B58" s="4"/>
      <c r="C58" s="18"/>
      <c r="D58" s="18"/>
      <c r="E58" s="18"/>
      <c r="F58" s="18"/>
      <c r="G58" s="18"/>
      <c r="H58" s="52"/>
      <c r="I58" s="18"/>
      <c r="J58" s="18"/>
      <c r="K58" s="18"/>
      <c r="L58" s="18"/>
      <c r="M58" s="19"/>
    </row>
    <row r="59" spans="2:13" ht="18" x14ac:dyDescent="0.35">
      <c r="B59" s="7"/>
      <c r="C59" s="10"/>
      <c r="D59" s="10"/>
      <c r="E59" s="48">
        <f>E54</f>
        <v>56253.21</v>
      </c>
      <c r="F59" s="48">
        <f>F54</f>
        <v>55056.869999999995</v>
      </c>
      <c r="G59" s="48">
        <f>G54</f>
        <v>53700</v>
      </c>
      <c r="H59" s="53"/>
      <c r="I59" s="10"/>
      <c r="J59" s="10"/>
      <c r="K59" s="48">
        <f>K54+K56</f>
        <v>56253.210000000006</v>
      </c>
      <c r="L59" s="48">
        <f>L54+L56</f>
        <v>55056.87</v>
      </c>
      <c r="M59" s="50">
        <f>M54+M56</f>
        <v>53700</v>
      </c>
    </row>
    <row r="60" spans="2:13" ht="6" customHeight="1" thickBot="1" x14ac:dyDescent="0.35">
      <c r="B60" s="9"/>
      <c r="C60" s="12"/>
      <c r="D60" s="12"/>
      <c r="E60" s="12"/>
      <c r="F60" s="12"/>
      <c r="G60" s="12"/>
      <c r="H60" s="17"/>
      <c r="I60" s="12"/>
      <c r="J60" s="12"/>
      <c r="K60" s="12"/>
      <c r="L60" s="12"/>
      <c r="M60" s="13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36"/>
      <c r="G62" s="10"/>
      <c r="H62" s="10"/>
      <c r="I62" s="10"/>
      <c r="J62" s="10"/>
      <c r="K62" s="10"/>
      <c r="L62" s="10"/>
      <c r="M62" s="10"/>
    </row>
    <row r="63" spans="2:13" x14ac:dyDescent="0.3">
      <c r="C63" s="10"/>
      <c r="D63" s="10"/>
      <c r="E63" s="36"/>
      <c r="F63" s="36"/>
      <c r="G63" s="36"/>
      <c r="H63" s="10"/>
      <c r="I63" s="10"/>
      <c r="J63" s="36"/>
      <c r="K63" s="36"/>
      <c r="L63" s="10"/>
      <c r="M63" s="10"/>
    </row>
    <row r="64" spans="2:13" x14ac:dyDescent="0.3">
      <c r="C64" s="10"/>
      <c r="D64" s="10"/>
      <c r="E64" s="10"/>
      <c r="F64" s="10"/>
      <c r="G64" s="36"/>
      <c r="H64" s="10"/>
      <c r="I64" s="10"/>
      <c r="J64" s="36"/>
      <c r="K64" s="36"/>
      <c r="L64" s="10"/>
      <c r="M64" s="10"/>
    </row>
    <row r="65" spans="3:13" x14ac:dyDescent="0.3">
      <c r="C65" s="10"/>
      <c r="D65" s="10"/>
      <c r="E65" s="10"/>
      <c r="F65" s="36"/>
      <c r="G65" s="10"/>
      <c r="H65" s="10"/>
      <c r="I65" s="10"/>
      <c r="J65" s="10"/>
      <c r="K65" s="10"/>
      <c r="L65" s="10"/>
      <c r="M65" s="10"/>
    </row>
    <row r="66" spans="3:13" x14ac:dyDescent="0.3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3:13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6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64"/>
  <sheetViews>
    <sheetView topLeftCell="A13" zoomScaleNormal="100" workbookViewId="0">
      <selection activeCell="K44" sqref="K44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86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54" t="s">
        <v>1</v>
      </c>
      <c r="E4" s="47"/>
      <c r="G4" s="8"/>
      <c r="H4" s="7"/>
      <c r="J4" s="54" t="s">
        <v>2</v>
      </c>
      <c r="K4" s="47"/>
      <c r="M4" s="8"/>
    </row>
    <row r="5" spans="2:13" x14ac:dyDescent="0.3">
      <c r="B5" s="7"/>
      <c r="C5" s="10"/>
      <c r="D5" s="10"/>
      <c r="E5" s="26" t="s">
        <v>82</v>
      </c>
      <c r="F5" s="26" t="s">
        <v>84</v>
      </c>
      <c r="G5" s="27" t="s">
        <v>87</v>
      </c>
      <c r="H5" s="28"/>
      <c r="I5" s="22"/>
      <c r="J5" s="22"/>
      <c r="K5" s="26" t="s">
        <v>82</v>
      </c>
      <c r="L5" s="26" t="s">
        <v>84</v>
      </c>
      <c r="M5" s="27" t="s">
        <v>87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SUM(E10:E14)</f>
        <v>2472.14</v>
      </c>
      <c r="F8" s="37">
        <f>SUM(F10:F14)</f>
        <v>3002.17</v>
      </c>
      <c r="G8" s="37">
        <f>SUM(G10:G14)</f>
        <v>2945</v>
      </c>
      <c r="H8" s="16"/>
      <c r="I8" s="22" t="s">
        <v>32</v>
      </c>
      <c r="J8" s="10"/>
      <c r="K8" s="37">
        <f>SUM(K10:K16)</f>
        <v>56361.75</v>
      </c>
      <c r="L8" s="37">
        <f>SUM(L10:L15)</f>
        <v>41023.800000000003</v>
      </c>
      <c r="M8" s="38">
        <f>SUM(M10:M15)</f>
        <v>42100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285</v>
      </c>
      <c r="F10" s="31">
        <v>434.4</v>
      </c>
      <c r="G10" s="32">
        <v>600</v>
      </c>
      <c r="H10" s="16"/>
      <c r="I10" s="10"/>
      <c r="J10" s="10" t="s">
        <v>33</v>
      </c>
      <c r="K10" s="31">
        <v>15346</v>
      </c>
      <c r="L10" s="31">
        <v>12570</v>
      </c>
      <c r="M10" s="32">
        <v>12000</v>
      </c>
    </row>
    <row r="11" spans="2:13" ht="13.5" customHeight="1" x14ac:dyDescent="0.3">
      <c r="B11" s="7"/>
      <c r="C11" s="10"/>
      <c r="D11" s="10" t="s">
        <v>11</v>
      </c>
      <c r="E11" s="31">
        <v>600</v>
      </c>
      <c r="F11" s="31">
        <v>1608.24</v>
      </c>
      <c r="G11" s="32">
        <v>1200</v>
      </c>
      <c r="H11" s="16"/>
      <c r="I11" s="10"/>
      <c r="J11" s="10" t="s">
        <v>34</v>
      </c>
      <c r="K11" s="31">
        <v>29469.25</v>
      </c>
      <c r="L11" s="31">
        <v>25042</v>
      </c>
      <c r="M11" s="32">
        <v>25000</v>
      </c>
    </row>
    <row r="12" spans="2:13" ht="13.5" customHeight="1" x14ac:dyDescent="0.3">
      <c r="B12" s="7"/>
      <c r="C12" s="10"/>
      <c r="D12" s="10" t="s">
        <v>9</v>
      </c>
      <c r="E12" s="31">
        <f>568.31+324.43+127.4</f>
        <v>1020.14</v>
      </c>
      <c r="F12" s="31">
        <v>878.53</v>
      </c>
      <c r="G12" s="32">
        <v>1000</v>
      </c>
      <c r="H12" s="16"/>
      <c r="I12" s="10"/>
      <c r="J12" s="10" t="s">
        <v>61</v>
      </c>
      <c r="K12" s="31">
        <v>3032</v>
      </c>
      <c r="L12" s="31">
        <v>2980</v>
      </c>
      <c r="M12" s="32">
        <v>1500</v>
      </c>
    </row>
    <row r="13" spans="2:13" ht="13.5" customHeight="1" x14ac:dyDescent="0.3">
      <c r="B13" s="7"/>
      <c r="C13" s="10"/>
      <c r="D13" s="10" t="s">
        <v>79</v>
      </c>
      <c r="E13" s="31">
        <v>567</v>
      </c>
      <c r="F13" s="31">
        <v>81</v>
      </c>
      <c r="G13" s="32">
        <v>145</v>
      </c>
      <c r="H13" s="16"/>
      <c r="I13" s="10"/>
      <c r="J13" s="10" t="s">
        <v>88</v>
      </c>
      <c r="K13" s="31"/>
      <c r="L13" s="31"/>
      <c r="M13" s="32">
        <v>1200</v>
      </c>
    </row>
    <row r="14" spans="2:13" ht="13.5" customHeight="1" x14ac:dyDescent="0.3">
      <c r="B14" s="7"/>
      <c r="C14" s="10"/>
      <c r="D14" s="10"/>
      <c r="E14" s="31"/>
      <c r="F14" s="31"/>
      <c r="G14" s="32"/>
      <c r="H14" s="16"/>
      <c r="I14" s="10"/>
      <c r="J14" s="10" t="s">
        <v>89</v>
      </c>
      <c r="K14" s="31"/>
      <c r="L14" s="31"/>
      <c r="M14" s="32">
        <v>1400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 t="s">
        <v>38</v>
      </c>
      <c r="K15" s="31">
        <v>1585</v>
      </c>
      <c r="L15" s="31">
        <v>431.8</v>
      </c>
      <c r="M15" s="32">
        <v>1000</v>
      </c>
    </row>
    <row r="16" spans="2:13" ht="13.5" customHeight="1" x14ac:dyDescent="0.3">
      <c r="B16" s="7"/>
      <c r="C16" s="10"/>
      <c r="D16" s="10"/>
      <c r="E16" s="31"/>
      <c r="F16" s="31"/>
      <c r="G16" s="32"/>
      <c r="H16" s="16"/>
      <c r="I16" s="10"/>
      <c r="J16" s="10" t="s">
        <v>37</v>
      </c>
      <c r="K16" s="31">
        <v>6929.5</v>
      </c>
      <c r="L16" s="31"/>
      <c r="M16" s="32"/>
    </row>
    <row r="17" spans="2:13" ht="6" customHeight="1" x14ac:dyDescent="0.3">
      <c r="B17" s="7"/>
      <c r="C17" s="10"/>
      <c r="D17" s="10"/>
      <c r="E17" s="31"/>
      <c r="F17" s="31"/>
      <c r="G17" s="32"/>
      <c r="H17" s="16"/>
      <c r="I17" s="10"/>
      <c r="J17" s="10"/>
      <c r="K17" s="31"/>
      <c r="L17" s="31"/>
      <c r="M17" s="32"/>
    </row>
    <row r="18" spans="2:13" ht="15.75" customHeight="1" x14ac:dyDescent="0.35">
      <c r="B18" s="7"/>
      <c r="C18" s="22" t="s">
        <v>12</v>
      </c>
      <c r="D18" s="10"/>
      <c r="E18" s="37">
        <f>SUM(E20:E21)</f>
        <v>30034.799999999999</v>
      </c>
      <c r="F18" s="37">
        <f>SUM(F20:F21)</f>
        <v>30034.799999999999</v>
      </c>
      <c r="G18" s="37">
        <f>SUM(G20:G21)</f>
        <v>30035</v>
      </c>
      <c r="H18" s="28"/>
      <c r="I18" s="22" t="s">
        <v>39</v>
      </c>
      <c r="J18" s="22"/>
      <c r="K18" s="37">
        <f>SUM(K20:K21)</f>
        <v>11802.27</v>
      </c>
      <c r="L18" s="37">
        <f>SUM(L20:L21)</f>
        <v>11379.01</v>
      </c>
      <c r="M18" s="38">
        <f>SUM(M20:M21)</f>
        <v>12000</v>
      </c>
    </row>
    <row r="19" spans="2:13" ht="6" customHeight="1" x14ac:dyDescent="0.3">
      <c r="B19" s="7"/>
      <c r="C19" s="10"/>
      <c r="D19" s="10"/>
      <c r="E19" s="31">
        <f>SUM(J39)</f>
        <v>0</v>
      </c>
      <c r="F19" s="31"/>
      <c r="G19" s="32"/>
      <c r="H19" s="16"/>
      <c r="I19" s="10"/>
      <c r="J19" s="10"/>
      <c r="K19" s="31"/>
      <c r="L19" s="31"/>
      <c r="M19" s="32"/>
    </row>
    <row r="20" spans="2:13" ht="13.5" customHeight="1" x14ac:dyDescent="0.3">
      <c r="B20" s="7"/>
      <c r="C20" s="10"/>
      <c r="D20" s="10" t="s">
        <v>13</v>
      </c>
      <c r="E20" s="31">
        <v>30000</v>
      </c>
      <c r="F20" s="31">
        <v>30000</v>
      </c>
      <c r="G20" s="32">
        <v>30000</v>
      </c>
      <c r="H20" s="16"/>
      <c r="I20" s="10"/>
      <c r="J20" s="10" t="s">
        <v>57</v>
      </c>
      <c r="K20" s="31">
        <v>11802.27</v>
      </c>
      <c r="L20" s="31">
        <v>11379.01</v>
      </c>
      <c r="M20" s="32">
        <v>12000</v>
      </c>
    </row>
    <row r="21" spans="2:13" ht="13.5" customHeight="1" x14ac:dyDescent="0.3">
      <c r="B21" s="7"/>
      <c r="C21" s="10"/>
      <c r="D21" s="10" t="s">
        <v>15</v>
      </c>
      <c r="E21" s="31">
        <v>34.799999999999997</v>
      </c>
      <c r="F21" s="31">
        <v>34.799999999999997</v>
      </c>
      <c r="G21" s="32">
        <v>35</v>
      </c>
      <c r="H21" s="16"/>
      <c r="I21" s="10"/>
      <c r="J21" s="10" t="s">
        <v>22</v>
      </c>
      <c r="K21" s="31"/>
      <c r="L21" s="31"/>
      <c r="M21" s="32"/>
    </row>
    <row r="22" spans="2:13" ht="13.5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6" customHeight="1" x14ac:dyDescent="0.3">
      <c r="B23" s="7"/>
      <c r="C23" s="10"/>
      <c r="D23" s="10"/>
      <c r="E23" s="31"/>
      <c r="F23" s="31"/>
      <c r="G23" s="32"/>
      <c r="H23" s="16"/>
      <c r="I23" s="10"/>
      <c r="J23" s="10"/>
      <c r="K23" s="31"/>
      <c r="L23" s="31"/>
      <c r="M23" s="32"/>
    </row>
    <row r="24" spans="2:13" ht="15.75" customHeight="1" x14ac:dyDescent="0.35">
      <c r="B24" s="7"/>
      <c r="C24" s="22" t="s">
        <v>20</v>
      </c>
      <c r="D24" s="10"/>
      <c r="E24" s="37">
        <f>SUM(E26:E31)</f>
        <v>23739.690000000002</v>
      </c>
      <c r="F24" s="37">
        <f>SUM(F26:F31)</f>
        <v>21074.14</v>
      </c>
      <c r="G24" s="37">
        <f>SUM(G26:G31)</f>
        <v>21300</v>
      </c>
      <c r="H24" s="28"/>
      <c r="I24" s="22" t="s">
        <v>40</v>
      </c>
      <c r="J24" s="22"/>
      <c r="K24" s="37">
        <f>SUM(K26:K27)</f>
        <v>1975.2</v>
      </c>
      <c r="L24" s="37">
        <f>SUM(L26:L28)</f>
        <v>2048.6800000000003</v>
      </c>
      <c r="M24" s="38">
        <f>SUM(M26:M27)</f>
        <v>700</v>
      </c>
    </row>
    <row r="25" spans="2:13" ht="6" customHeight="1" x14ac:dyDescent="0.3">
      <c r="B25" s="7"/>
      <c r="C25" s="10"/>
      <c r="D25" s="10"/>
      <c r="E25" s="31"/>
      <c r="F25" s="31"/>
      <c r="G25" s="32"/>
      <c r="H25" s="16"/>
      <c r="I25" s="10"/>
      <c r="J25" s="10"/>
      <c r="K25" s="31"/>
      <c r="L25" s="31"/>
      <c r="M25" s="32"/>
    </row>
    <row r="26" spans="2:13" ht="13.5" customHeight="1" x14ac:dyDescent="0.3">
      <c r="B26" s="7"/>
      <c r="C26" s="10"/>
      <c r="D26" s="10" t="s">
        <v>21</v>
      </c>
      <c r="E26" s="31">
        <v>6604.69</v>
      </c>
      <c r="F26" s="31">
        <v>5340.61</v>
      </c>
      <c r="G26" s="32">
        <v>5200</v>
      </c>
      <c r="H26" s="16"/>
      <c r="I26" s="10"/>
      <c r="J26" s="10" t="s">
        <v>41</v>
      </c>
      <c r="K26" s="31">
        <v>975.2</v>
      </c>
      <c r="L26" s="31">
        <v>1048.68</v>
      </c>
      <c r="M26" s="32">
        <v>700</v>
      </c>
    </row>
    <row r="27" spans="2:13" ht="13.5" customHeight="1" x14ac:dyDescent="0.3">
      <c r="B27" s="7"/>
      <c r="C27" s="10"/>
      <c r="D27" s="10" t="s">
        <v>57</v>
      </c>
      <c r="E27" s="31">
        <v>10258.4</v>
      </c>
      <c r="F27" s="31">
        <v>9150.5300000000007</v>
      </c>
      <c r="G27" s="32">
        <v>9000</v>
      </c>
      <c r="H27" s="16"/>
      <c r="I27" s="10"/>
      <c r="J27" s="10" t="s">
        <v>43</v>
      </c>
      <c r="K27" s="31">
        <v>1000</v>
      </c>
      <c r="L27" s="31"/>
      <c r="M27" s="32"/>
    </row>
    <row r="28" spans="2:13" ht="13.5" customHeight="1" x14ac:dyDescent="0.3">
      <c r="B28" s="7"/>
      <c r="C28" s="10"/>
      <c r="D28" s="10" t="s">
        <v>62</v>
      </c>
      <c r="E28" s="31">
        <v>5886.6</v>
      </c>
      <c r="F28" s="31">
        <v>5861</v>
      </c>
      <c r="G28" s="32">
        <v>3000</v>
      </c>
      <c r="H28" s="16"/>
      <c r="I28" s="10"/>
      <c r="J28" s="10" t="s">
        <v>90</v>
      </c>
      <c r="K28" s="31"/>
      <c r="L28" s="31">
        <v>1000</v>
      </c>
      <c r="M28" s="32"/>
    </row>
    <row r="29" spans="2:13" ht="13.5" customHeight="1" x14ac:dyDescent="0.3">
      <c r="B29" s="7"/>
      <c r="C29" s="10"/>
      <c r="D29" s="10" t="s">
        <v>91</v>
      </c>
      <c r="E29" s="31"/>
      <c r="F29" s="31"/>
      <c r="G29" s="32">
        <v>1600</v>
      </c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 t="s">
        <v>92</v>
      </c>
      <c r="E30" s="31"/>
      <c r="F30" s="31"/>
      <c r="G30" s="32">
        <v>1500</v>
      </c>
      <c r="H30" s="16"/>
      <c r="I30" s="10"/>
      <c r="J30" s="10"/>
      <c r="K30" s="31"/>
      <c r="L30" s="31"/>
      <c r="M30" s="32"/>
    </row>
    <row r="31" spans="2:13" ht="13.5" customHeight="1" x14ac:dyDescent="0.3">
      <c r="B31" s="7"/>
      <c r="C31" s="10"/>
      <c r="D31" s="10" t="s">
        <v>25</v>
      </c>
      <c r="E31" s="31">
        <v>990</v>
      </c>
      <c r="F31" s="31">
        <v>722</v>
      </c>
      <c r="G31" s="32">
        <v>1000</v>
      </c>
      <c r="H31" s="16"/>
      <c r="I31" s="10"/>
      <c r="J31" s="10"/>
      <c r="K31" s="31"/>
      <c r="L31" s="31"/>
      <c r="M31" s="32"/>
    </row>
    <row r="32" spans="2:13" ht="13.5" customHeight="1" x14ac:dyDescent="0.3">
      <c r="B32" s="7"/>
      <c r="C32" s="10"/>
      <c r="D32" s="10"/>
      <c r="E32" s="31"/>
      <c r="F32" s="31"/>
      <c r="G32" s="32"/>
      <c r="H32" s="16"/>
      <c r="I32" s="10"/>
      <c r="J32" s="10"/>
      <c r="K32" s="31"/>
      <c r="L32" s="31"/>
      <c r="M32" s="32"/>
    </row>
    <row r="33" spans="2:13" ht="6" customHeight="1" x14ac:dyDescent="0.3">
      <c r="B33" s="7"/>
      <c r="C33" s="10"/>
      <c r="D33" s="10"/>
      <c r="E33" s="31"/>
      <c r="F33" s="31"/>
      <c r="G33" s="32"/>
      <c r="H33" s="16"/>
      <c r="I33" s="10"/>
      <c r="J33" s="10"/>
      <c r="K33" s="31"/>
      <c r="L33" s="31"/>
      <c r="M33" s="32"/>
    </row>
    <row r="34" spans="2:13" ht="15" customHeight="1" x14ac:dyDescent="0.35">
      <c r="B34" s="7"/>
      <c r="C34" s="22" t="s">
        <v>16</v>
      </c>
      <c r="D34" s="10"/>
      <c r="E34" s="37"/>
      <c r="F34" s="37"/>
      <c r="G34" s="38"/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9"/>
      <c r="F35" s="39"/>
      <c r="G35" s="40"/>
      <c r="H35" s="16"/>
      <c r="I35" s="10"/>
      <c r="J35" s="10"/>
      <c r="K35" s="31"/>
      <c r="L35" s="31"/>
      <c r="M35" s="32"/>
    </row>
    <row r="36" spans="2:13" ht="14.25" customHeight="1" x14ac:dyDescent="0.35">
      <c r="B36" s="7"/>
      <c r="C36" s="22" t="s">
        <v>17</v>
      </c>
      <c r="D36" s="10"/>
      <c r="E36" s="37">
        <f>SUM(E38:E40)</f>
        <v>12204.92</v>
      </c>
      <c r="F36" s="37">
        <f>SUM(F38:F40)</f>
        <v>1737.9</v>
      </c>
      <c r="G36" s="37">
        <f>SUM(G38:G40)</f>
        <v>0</v>
      </c>
      <c r="H36" s="16"/>
      <c r="I36" s="10"/>
      <c r="J36" s="10"/>
      <c r="K36" s="31"/>
      <c r="L36" s="31"/>
      <c r="M36" s="32"/>
    </row>
    <row r="37" spans="2:13" ht="6" customHeight="1" x14ac:dyDescent="0.3">
      <c r="B37" s="7"/>
      <c r="C37" s="10"/>
      <c r="D37" s="10"/>
      <c r="E37" s="31"/>
      <c r="F37" s="31"/>
      <c r="G37" s="32"/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10"/>
      <c r="D38" s="10" t="s">
        <v>18</v>
      </c>
      <c r="E38" s="31">
        <f>7225+2020-2351</f>
        <v>6894</v>
      </c>
      <c r="F38" s="31">
        <v>870</v>
      </c>
      <c r="G38" s="32"/>
      <c r="H38" s="16"/>
      <c r="I38" s="10"/>
      <c r="J38" s="10"/>
      <c r="K38" s="31"/>
      <c r="L38" s="31"/>
      <c r="M38" s="32"/>
    </row>
    <row r="39" spans="2:13" ht="13.5" customHeight="1" x14ac:dyDescent="0.3">
      <c r="B39" s="7"/>
      <c r="C39" s="10"/>
      <c r="D39" s="10" t="s">
        <v>19</v>
      </c>
      <c r="E39" s="31">
        <f>2875+84.92</f>
        <v>2959.92</v>
      </c>
      <c r="F39" s="31">
        <f>777+90.9</f>
        <v>867.9</v>
      </c>
      <c r="G39" s="32"/>
      <c r="H39" s="16"/>
      <c r="I39" s="10"/>
      <c r="J39" s="10"/>
      <c r="K39" s="31"/>
      <c r="L39" s="31"/>
      <c r="M39" s="32"/>
    </row>
    <row r="40" spans="2:13" ht="13.5" customHeight="1" x14ac:dyDescent="0.3">
      <c r="B40" s="7"/>
      <c r="C40" s="10"/>
      <c r="D40" s="10" t="s">
        <v>71</v>
      </c>
      <c r="E40" s="31">
        <v>2351</v>
      </c>
      <c r="F40" s="31"/>
      <c r="G40" s="32"/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5" customHeight="1" x14ac:dyDescent="0.35">
      <c r="B42" s="7"/>
      <c r="C42" s="22" t="s">
        <v>26</v>
      </c>
      <c r="D42" s="10"/>
      <c r="E42" s="37">
        <f>SUM(E44:E45)</f>
        <v>969.8</v>
      </c>
      <c r="F42" s="37">
        <f>SUM(F44:F45)</f>
        <v>404.20000000000005</v>
      </c>
      <c r="G42" s="37">
        <f>SUM(G44:G45)</f>
        <v>520</v>
      </c>
      <c r="H42" s="16"/>
      <c r="I42" s="10"/>
      <c r="J42" s="10"/>
      <c r="K42" s="31"/>
      <c r="L42" s="31"/>
      <c r="M42" s="32"/>
    </row>
    <row r="43" spans="2:13" ht="6" customHeight="1" x14ac:dyDescent="0.3">
      <c r="B43" s="7"/>
      <c r="C43" s="10"/>
      <c r="D43" s="10"/>
      <c r="E43" s="31"/>
      <c r="F43" s="31"/>
      <c r="G43" s="32"/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85</v>
      </c>
      <c r="E44" s="31">
        <v>957</v>
      </c>
      <c r="F44" s="31">
        <v>390.6</v>
      </c>
      <c r="G44" s="32">
        <v>500</v>
      </c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 t="s">
        <v>28</v>
      </c>
      <c r="E45" s="31">
        <v>12.8</v>
      </c>
      <c r="F45" s="31">
        <v>13.6</v>
      </c>
      <c r="G45" s="32">
        <v>20</v>
      </c>
      <c r="H45" s="16"/>
      <c r="I45" s="10"/>
      <c r="J45" s="10"/>
      <c r="K45" s="31"/>
      <c r="L45" s="31"/>
      <c r="M45" s="32"/>
    </row>
    <row r="46" spans="2:13" ht="6" customHeight="1" x14ac:dyDescent="0.3">
      <c r="B46" s="7"/>
      <c r="C46" s="10"/>
      <c r="D46" s="10"/>
      <c r="E46" s="31"/>
      <c r="F46" s="31"/>
      <c r="G46" s="32"/>
      <c r="H46" s="16"/>
      <c r="I46" s="10"/>
      <c r="J46" s="10"/>
      <c r="K46" s="31"/>
      <c r="L46" s="31"/>
      <c r="M46" s="32"/>
    </row>
    <row r="47" spans="2:13" ht="15" customHeight="1" x14ac:dyDescent="0.35">
      <c r="B47" s="7"/>
      <c r="C47" s="22" t="s">
        <v>29</v>
      </c>
      <c r="D47" s="10"/>
      <c r="E47" s="46" t="s">
        <v>80</v>
      </c>
      <c r="F47" s="46" t="s">
        <v>80</v>
      </c>
      <c r="G47" s="46">
        <f>G49</f>
        <v>500</v>
      </c>
      <c r="H47" s="16"/>
      <c r="I47" s="22"/>
      <c r="J47" s="10"/>
      <c r="K47" s="30"/>
      <c r="L47" s="30"/>
      <c r="M47" s="33"/>
    </row>
    <row r="48" spans="2:13" ht="6" customHeight="1" x14ac:dyDescent="0.35">
      <c r="B48" s="7"/>
      <c r="C48" s="22"/>
      <c r="D48" s="10"/>
      <c r="E48" s="46"/>
      <c r="F48" s="46"/>
      <c r="G48" s="46"/>
      <c r="H48" s="16"/>
      <c r="I48" s="22"/>
      <c r="J48" s="10"/>
      <c r="K48" s="30"/>
      <c r="L48" s="30"/>
      <c r="M48" s="33"/>
    </row>
    <row r="49" spans="2:13" ht="15" customHeight="1" x14ac:dyDescent="0.3">
      <c r="B49" s="7"/>
      <c r="C49" s="10"/>
      <c r="D49" s="10" t="s">
        <v>93</v>
      </c>
      <c r="E49" s="39"/>
      <c r="F49" s="39"/>
      <c r="G49" s="40">
        <v>500</v>
      </c>
      <c r="H49" s="16"/>
      <c r="I49" s="10"/>
      <c r="J49" s="10"/>
      <c r="K49" s="31"/>
      <c r="L49" s="31"/>
      <c r="M49" s="32"/>
    </row>
    <row r="50" spans="2:13" ht="6" customHeight="1" x14ac:dyDescent="0.3">
      <c r="B50" s="7"/>
      <c r="C50" s="10"/>
      <c r="D50" s="10"/>
      <c r="E50" s="39"/>
      <c r="F50" s="39"/>
      <c r="G50" s="40"/>
      <c r="H50" s="16"/>
      <c r="I50" s="10"/>
      <c r="J50" s="10"/>
      <c r="K50" s="31"/>
      <c r="L50" s="31"/>
      <c r="M50" s="32"/>
    </row>
    <row r="51" spans="2:13" ht="15" customHeight="1" x14ac:dyDescent="0.35">
      <c r="B51" s="7"/>
      <c r="C51" s="22"/>
      <c r="D51" s="10" t="s">
        <v>30</v>
      </c>
      <c r="E51" s="37">
        <f>E8+E18+E24+E36+E42</f>
        <v>69421.350000000006</v>
      </c>
      <c r="F51" s="37">
        <f>F8+F18+F24+F36+F42</f>
        <v>56253.21</v>
      </c>
      <c r="G51" s="38">
        <f>G8+G18+G24+G36+G42+G47</f>
        <v>55300</v>
      </c>
      <c r="H51" s="16"/>
      <c r="I51" s="22"/>
      <c r="J51" s="10" t="s">
        <v>31</v>
      </c>
      <c r="K51" s="37">
        <f>K8+K18+K24</f>
        <v>70139.22</v>
      </c>
      <c r="L51" s="37">
        <f>L8+L18+L24</f>
        <v>54451.490000000005</v>
      </c>
      <c r="M51" s="38">
        <f>M8+M18+M24</f>
        <v>54800</v>
      </c>
    </row>
    <row r="52" spans="2:13" ht="6" customHeight="1" x14ac:dyDescent="0.3">
      <c r="B52" s="7"/>
      <c r="C52" s="10"/>
      <c r="D52" s="10"/>
      <c r="E52" s="31"/>
      <c r="F52" s="31"/>
      <c r="G52" s="32"/>
      <c r="H52" s="16"/>
      <c r="I52" s="10"/>
      <c r="J52" s="10"/>
      <c r="K52" s="31"/>
      <c r="L52" s="31"/>
      <c r="M52" s="32"/>
    </row>
    <row r="53" spans="2:13" ht="24" customHeight="1" thickBot="1" x14ac:dyDescent="0.4">
      <c r="B53" s="14"/>
      <c r="C53" s="15" t="s">
        <v>53</v>
      </c>
      <c r="D53" s="23"/>
      <c r="E53" s="34">
        <v>717.87</v>
      </c>
      <c r="F53" s="51" t="s">
        <v>80</v>
      </c>
      <c r="G53" s="55" t="s">
        <v>80</v>
      </c>
      <c r="H53" s="25"/>
      <c r="I53" s="24" t="s">
        <v>52</v>
      </c>
      <c r="J53" s="23"/>
      <c r="K53" s="51" t="s">
        <v>80</v>
      </c>
      <c r="L53" s="51">
        <v>1801.72</v>
      </c>
      <c r="M53" s="35">
        <v>500</v>
      </c>
    </row>
    <row r="54" spans="2:13" ht="6" customHeight="1" thickTop="1" thickBot="1" x14ac:dyDescent="0.35">
      <c r="B54" s="9"/>
      <c r="C54" s="12"/>
      <c r="D54" s="12"/>
      <c r="E54" s="12"/>
      <c r="F54" s="12"/>
      <c r="G54" s="13"/>
      <c r="H54" s="17"/>
      <c r="I54" s="12"/>
      <c r="J54" s="12"/>
      <c r="K54" s="12"/>
      <c r="L54" s="12"/>
      <c r="M54" s="13"/>
    </row>
    <row r="55" spans="2:13" ht="6" customHeight="1" x14ac:dyDescent="0.3">
      <c r="B55" s="4"/>
      <c r="C55" s="18"/>
      <c r="D55" s="18"/>
      <c r="E55" s="18"/>
      <c r="F55" s="18"/>
      <c r="G55" s="18"/>
      <c r="H55" s="52"/>
      <c r="I55" s="18"/>
      <c r="J55" s="18"/>
      <c r="K55" s="18"/>
      <c r="L55" s="18"/>
      <c r="M55" s="19"/>
    </row>
    <row r="56" spans="2:13" ht="18" x14ac:dyDescent="0.35">
      <c r="B56" s="7"/>
      <c r="C56" s="10"/>
      <c r="D56" s="10"/>
      <c r="E56" s="48">
        <f>E51+E53</f>
        <v>70139.22</v>
      </c>
      <c r="F56" s="48">
        <f>F51</f>
        <v>56253.21</v>
      </c>
      <c r="G56" s="48">
        <f>G51</f>
        <v>55300</v>
      </c>
      <c r="H56" s="53"/>
      <c r="I56" s="10"/>
      <c r="J56" s="10"/>
      <c r="K56" s="49">
        <f>K51</f>
        <v>70139.22</v>
      </c>
      <c r="L56" s="49">
        <f>L51+L53</f>
        <v>56253.210000000006</v>
      </c>
      <c r="M56" s="50">
        <f>M51+M53</f>
        <v>55300</v>
      </c>
    </row>
    <row r="57" spans="2:13" ht="6" customHeight="1" thickBot="1" x14ac:dyDescent="0.35">
      <c r="B57" s="9"/>
      <c r="C57" s="12"/>
      <c r="D57" s="12"/>
      <c r="E57" s="12"/>
      <c r="F57" s="12"/>
      <c r="G57" s="12"/>
      <c r="H57" s="17"/>
      <c r="I57" s="12"/>
      <c r="J57" s="12"/>
      <c r="K57" s="12"/>
      <c r="L57" s="12"/>
      <c r="M57" s="13"/>
    </row>
    <row r="58" spans="2:13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x14ac:dyDescent="0.3">
      <c r="C59" s="10"/>
      <c r="D59" s="10"/>
      <c r="E59" s="10"/>
      <c r="F59" s="36"/>
      <c r="G59" s="10"/>
      <c r="H59" s="10"/>
      <c r="I59" s="10"/>
      <c r="J59" s="10"/>
      <c r="K59" s="10"/>
      <c r="L59" s="10"/>
      <c r="M59" s="10"/>
    </row>
    <row r="60" spans="2:13" x14ac:dyDescent="0.3">
      <c r="C60" s="10"/>
      <c r="D60" s="10"/>
      <c r="E60" s="36"/>
      <c r="F60" s="36"/>
      <c r="G60" s="36"/>
      <c r="H60" s="10"/>
      <c r="I60" s="10"/>
      <c r="J60" s="36"/>
      <c r="K60" s="36"/>
      <c r="L60" s="10"/>
      <c r="M60" s="10"/>
    </row>
    <row r="61" spans="2:13" x14ac:dyDescent="0.3">
      <c r="C61" s="10"/>
      <c r="D61" s="10"/>
      <c r="E61" s="10"/>
      <c r="F61" s="10"/>
      <c r="G61" s="36"/>
      <c r="H61" s="10"/>
      <c r="I61" s="10"/>
      <c r="J61" s="36"/>
      <c r="K61" s="36"/>
      <c r="L61" s="10"/>
      <c r="M61" s="10"/>
    </row>
    <row r="62" spans="2:13" x14ac:dyDescent="0.3">
      <c r="C62" s="10"/>
      <c r="D62" s="10"/>
      <c r="E62" s="10"/>
      <c r="F62" s="36"/>
      <c r="G62" s="10"/>
      <c r="H62" s="10"/>
      <c r="I62" s="10"/>
      <c r="J62" s="10"/>
      <c r="K62" s="10"/>
      <c r="L62" s="10"/>
      <c r="M62" s="10"/>
    </row>
    <row r="63" spans="2:13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1" orientation="landscape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M62"/>
  <sheetViews>
    <sheetView zoomScaleNormal="100" workbookViewId="0">
      <selection activeCell="J37" sqref="J37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83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47" t="s">
        <v>1</v>
      </c>
      <c r="E4" s="47"/>
      <c r="G4" s="8"/>
      <c r="H4" s="7"/>
      <c r="J4" s="47" t="s">
        <v>2</v>
      </c>
      <c r="K4" s="47"/>
      <c r="M4" s="8"/>
    </row>
    <row r="5" spans="2:13" x14ac:dyDescent="0.3">
      <c r="B5" s="7"/>
      <c r="C5" s="10"/>
      <c r="D5" s="10"/>
      <c r="E5" s="26" t="s">
        <v>77</v>
      </c>
      <c r="F5" s="26" t="s">
        <v>82</v>
      </c>
      <c r="G5" s="27" t="s">
        <v>84</v>
      </c>
      <c r="H5" s="28"/>
      <c r="I5" s="22"/>
      <c r="J5" s="22"/>
      <c r="K5" s="26" t="s">
        <v>77</v>
      </c>
      <c r="L5" s="26" t="s">
        <v>82</v>
      </c>
      <c r="M5" s="27" t="s">
        <v>84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SUM(E10:E14)</f>
        <v>2372.63</v>
      </c>
      <c r="F8" s="37">
        <f>SUM(F10:F14)</f>
        <v>2472.14</v>
      </c>
      <c r="G8" s="37">
        <f>SUM(G10:G14)</f>
        <v>2700</v>
      </c>
      <c r="H8" s="16"/>
      <c r="I8" s="22" t="s">
        <v>32</v>
      </c>
      <c r="J8" s="10"/>
      <c r="K8" s="37">
        <f>SUM(K10:K14)</f>
        <v>58341.200000000004</v>
      </c>
      <c r="L8" s="37">
        <f>SUM(L10:L14)</f>
        <v>56361.75</v>
      </c>
      <c r="M8" s="38">
        <f>SUM(M10:M14)</f>
        <v>47000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825.69</v>
      </c>
      <c r="F10" s="31">
        <v>285</v>
      </c>
      <c r="G10" s="32">
        <v>600</v>
      </c>
      <c r="H10" s="16"/>
      <c r="I10" s="10"/>
      <c r="J10" s="10" t="s">
        <v>33</v>
      </c>
      <c r="K10" s="31">
        <v>15605</v>
      </c>
      <c r="L10" s="31">
        <v>15346</v>
      </c>
      <c r="M10" s="32">
        <v>14000</v>
      </c>
    </row>
    <row r="11" spans="2:13" ht="13.5" customHeight="1" x14ac:dyDescent="0.3">
      <c r="B11" s="7"/>
      <c r="C11" s="10"/>
      <c r="D11" s="10" t="s">
        <v>11</v>
      </c>
      <c r="E11" s="31">
        <v>297.83999999999997</v>
      </c>
      <c r="F11" s="31">
        <v>600</v>
      </c>
      <c r="G11" s="32">
        <v>800</v>
      </c>
      <c r="H11" s="16"/>
      <c r="I11" s="10"/>
      <c r="J11" s="10" t="s">
        <v>34</v>
      </c>
      <c r="K11" s="31">
        <v>28614.9</v>
      </c>
      <c r="L11" s="31">
        <v>29469.25</v>
      </c>
      <c r="M11" s="32">
        <v>28500</v>
      </c>
    </row>
    <row r="12" spans="2:13" ht="13.5" customHeight="1" x14ac:dyDescent="0.3">
      <c r="B12" s="7"/>
      <c r="C12" s="10"/>
      <c r="D12" s="10" t="s">
        <v>5</v>
      </c>
      <c r="E12" s="31"/>
      <c r="F12" s="31"/>
      <c r="G12" s="32"/>
      <c r="H12" s="16"/>
      <c r="I12" s="10"/>
      <c r="J12" s="10" t="s">
        <v>61</v>
      </c>
      <c r="K12" s="31">
        <v>2968</v>
      </c>
      <c r="L12" s="31">
        <v>3032</v>
      </c>
      <c r="M12" s="32">
        <v>3000</v>
      </c>
    </row>
    <row r="13" spans="2:13" ht="13.5" customHeight="1" x14ac:dyDescent="0.3">
      <c r="B13" s="7"/>
      <c r="C13" s="10"/>
      <c r="D13" s="10" t="s">
        <v>9</v>
      </c>
      <c r="E13" s="31">
        <v>784.7</v>
      </c>
      <c r="F13" s="31">
        <f>568.31+324.43+127.4</f>
        <v>1020.14</v>
      </c>
      <c r="G13" s="32">
        <v>1000</v>
      </c>
      <c r="H13" s="16"/>
      <c r="I13" s="10"/>
      <c r="J13" s="10" t="s">
        <v>37</v>
      </c>
      <c r="K13" s="31">
        <v>9434.5</v>
      </c>
      <c r="L13" s="31">
        <v>6929.5</v>
      </c>
      <c r="M13" s="32"/>
    </row>
    <row r="14" spans="2:13" ht="13.5" customHeight="1" x14ac:dyDescent="0.3">
      <c r="B14" s="7"/>
      <c r="C14" s="10"/>
      <c r="D14" s="10" t="s">
        <v>79</v>
      </c>
      <c r="E14" s="31">
        <v>464.4</v>
      </c>
      <c r="F14" s="31">
        <v>567</v>
      </c>
      <c r="G14" s="32">
        <v>300</v>
      </c>
      <c r="H14" s="16"/>
      <c r="I14" s="10"/>
      <c r="J14" s="10" t="s">
        <v>38</v>
      </c>
      <c r="K14" s="31">
        <v>1718.8</v>
      </c>
      <c r="L14" s="31">
        <v>1585</v>
      </c>
      <c r="M14" s="32">
        <v>1500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/>
      <c r="K15" s="31"/>
      <c r="L15" s="31"/>
      <c r="M15" s="32"/>
    </row>
    <row r="16" spans="2:13" ht="6" customHeight="1" x14ac:dyDescent="0.3">
      <c r="B16" s="7"/>
      <c r="C16" s="10"/>
      <c r="D16" s="10"/>
      <c r="E16" s="31"/>
      <c r="F16" s="31"/>
      <c r="G16" s="32"/>
      <c r="H16" s="16"/>
      <c r="I16" s="10"/>
      <c r="J16" s="10"/>
      <c r="K16" s="31"/>
      <c r="L16" s="31"/>
      <c r="M16" s="32"/>
    </row>
    <row r="17" spans="2:13" ht="15.75" customHeight="1" x14ac:dyDescent="0.35">
      <c r="B17" s="7"/>
      <c r="C17" s="22" t="s">
        <v>12</v>
      </c>
      <c r="D17" s="10"/>
      <c r="E17" s="37">
        <f>SUM(E19:E20)</f>
        <v>30034.799999999999</v>
      </c>
      <c r="F17" s="37">
        <f>SUM(F19:F20)</f>
        <v>30034.799999999999</v>
      </c>
      <c r="G17" s="37">
        <f>SUM(G19:G20)</f>
        <v>30050</v>
      </c>
      <c r="H17" s="28"/>
      <c r="I17" s="22" t="s">
        <v>39</v>
      </c>
      <c r="J17" s="22"/>
      <c r="K17" s="37">
        <f>SUM(K19:K20)</f>
        <v>11458.6</v>
      </c>
      <c r="L17" s="37">
        <f>SUM(L19:L20)</f>
        <v>11802.27</v>
      </c>
      <c r="M17" s="38">
        <f>SUM(M19:M20)</f>
        <v>12000</v>
      </c>
    </row>
    <row r="18" spans="2:13" ht="6" customHeight="1" x14ac:dyDescent="0.3">
      <c r="B18" s="7"/>
      <c r="C18" s="10"/>
      <c r="D18" s="10"/>
      <c r="E18" s="31">
        <f>SUM(J37)</f>
        <v>0</v>
      </c>
      <c r="F18" s="31"/>
      <c r="G18" s="32"/>
      <c r="H18" s="16"/>
      <c r="I18" s="10"/>
      <c r="J18" s="10"/>
      <c r="K18" s="31"/>
      <c r="L18" s="31"/>
      <c r="M18" s="32"/>
    </row>
    <row r="19" spans="2:13" ht="13.5" customHeight="1" x14ac:dyDescent="0.3">
      <c r="B19" s="7"/>
      <c r="C19" s="10"/>
      <c r="D19" s="10" t="s">
        <v>13</v>
      </c>
      <c r="E19" s="31">
        <v>30000</v>
      </c>
      <c r="F19" s="31">
        <v>30000</v>
      </c>
      <c r="G19" s="32">
        <v>30000</v>
      </c>
      <c r="H19" s="16"/>
      <c r="I19" s="10"/>
      <c r="J19" s="10" t="s">
        <v>57</v>
      </c>
      <c r="K19" s="31">
        <v>11458.6</v>
      </c>
      <c r="L19" s="31">
        <v>11802.27</v>
      </c>
      <c r="M19" s="32">
        <v>12000</v>
      </c>
    </row>
    <row r="20" spans="2:13" ht="13.5" customHeight="1" x14ac:dyDescent="0.3">
      <c r="B20" s="7"/>
      <c r="C20" s="10"/>
      <c r="D20" s="10" t="s">
        <v>15</v>
      </c>
      <c r="E20" s="31">
        <v>34.799999999999997</v>
      </c>
      <c r="F20" s="31">
        <v>34.799999999999997</v>
      </c>
      <c r="G20" s="32">
        <v>50</v>
      </c>
      <c r="H20" s="16"/>
      <c r="I20" s="10"/>
      <c r="J20" s="10" t="s">
        <v>22</v>
      </c>
      <c r="K20" s="31"/>
      <c r="L20" s="31"/>
      <c r="M20" s="32"/>
    </row>
    <row r="21" spans="2:13" ht="13.5" customHeight="1" x14ac:dyDescent="0.3">
      <c r="B21" s="7"/>
      <c r="C21" s="10"/>
      <c r="D21" s="10" t="s">
        <v>45</v>
      </c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6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15.75" customHeight="1" x14ac:dyDescent="0.35">
      <c r="B23" s="7"/>
      <c r="C23" s="22" t="s">
        <v>20</v>
      </c>
      <c r="D23" s="10"/>
      <c r="E23" s="37">
        <f>SUM(E25:E29)</f>
        <v>20167.82</v>
      </c>
      <c r="F23" s="37">
        <f>SUM(F25:F29)</f>
        <v>23739.690000000002</v>
      </c>
      <c r="G23" s="37">
        <f>SUM(G25:G29)</f>
        <v>23200</v>
      </c>
      <c r="H23" s="28"/>
      <c r="I23" s="22" t="s">
        <v>40</v>
      </c>
      <c r="J23" s="22"/>
      <c r="K23" s="37">
        <f>SUM(K25:K27)</f>
        <v>1684.1599999999999</v>
      </c>
      <c r="L23" s="37">
        <f>SUM(L25:L26)</f>
        <v>1975.2</v>
      </c>
      <c r="M23" s="38">
        <f>SUM(M25:M26)</f>
        <v>2000</v>
      </c>
    </row>
    <row r="24" spans="2:13" ht="6" customHeight="1" x14ac:dyDescent="0.3">
      <c r="B24" s="7"/>
      <c r="C24" s="10"/>
      <c r="D24" s="10"/>
      <c r="E24" s="31"/>
      <c r="F24" s="31"/>
      <c r="G24" s="32"/>
      <c r="H24" s="16"/>
      <c r="I24" s="10"/>
      <c r="J24" s="10"/>
      <c r="K24" s="31"/>
      <c r="L24" s="31"/>
      <c r="M24" s="32"/>
    </row>
    <row r="25" spans="2:13" ht="13.5" customHeight="1" x14ac:dyDescent="0.3">
      <c r="B25" s="7"/>
      <c r="C25" s="10"/>
      <c r="D25" s="10" t="s">
        <v>21</v>
      </c>
      <c r="E25" s="31">
        <v>5330</v>
      </c>
      <c r="F25" s="31">
        <v>6604.69</v>
      </c>
      <c r="G25" s="32">
        <v>6200</v>
      </c>
      <c r="H25" s="16"/>
      <c r="I25" s="10"/>
      <c r="J25" s="10" t="s">
        <v>41</v>
      </c>
      <c r="K25" s="31">
        <v>684.16</v>
      </c>
      <c r="L25" s="31">
        <v>975.2</v>
      </c>
      <c r="M25" s="32">
        <v>1000</v>
      </c>
    </row>
    <row r="26" spans="2:13" ht="13.5" customHeight="1" x14ac:dyDescent="0.3">
      <c r="B26" s="7"/>
      <c r="C26" s="10"/>
      <c r="D26" s="10" t="s">
        <v>22</v>
      </c>
      <c r="E26" s="31"/>
      <c r="F26" s="31"/>
      <c r="G26" s="32"/>
      <c r="H26" s="16"/>
      <c r="I26" s="10"/>
      <c r="J26" s="10" t="s">
        <v>43</v>
      </c>
      <c r="K26" s="31">
        <v>1000</v>
      </c>
      <c r="L26" s="31">
        <v>1000</v>
      </c>
      <c r="M26" s="32">
        <v>1000</v>
      </c>
    </row>
    <row r="27" spans="2:13" ht="13.5" customHeight="1" x14ac:dyDescent="0.3">
      <c r="B27" s="7"/>
      <c r="C27" s="10"/>
      <c r="D27" s="10" t="s">
        <v>57</v>
      </c>
      <c r="E27" s="31">
        <v>7968.42</v>
      </c>
      <c r="F27" s="31">
        <v>10258.4</v>
      </c>
      <c r="G27" s="32">
        <v>10000</v>
      </c>
      <c r="H27" s="16"/>
      <c r="I27" s="10"/>
      <c r="J27" s="10" t="s">
        <v>44</v>
      </c>
      <c r="K27" s="31"/>
      <c r="L27" s="31"/>
      <c r="M27" s="32"/>
    </row>
    <row r="28" spans="2:13" ht="13.5" customHeight="1" x14ac:dyDescent="0.3">
      <c r="B28" s="7"/>
      <c r="C28" s="10"/>
      <c r="D28" s="10" t="s">
        <v>62</v>
      </c>
      <c r="E28" s="31">
        <v>5763.4</v>
      </c>
      <c r="F28" s="31">
        <v>5886.6</v>
      </c>
      <c r="G28" s="32">
        <v>6000</v>
      </c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25</v>
      </c>
      <c r="E29" s="31">
        <v>1106</v>
      </c>
      <c r="F29" s="31">
        <v>990</v>
      </c>
      <c r="G29" s="32">
        <v>1000</v>
      </c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/>
      <c r="E30" s="31"/>
      <c r="F30" s="31"/>
      <c r="G30" s="32"/>
      <c r="H30" s="16"/>
      <c r="I30" s="10"/>
      <c r="J30" s="10"/>
      <c r="K30" s="31"/>
      <c r="L30" s="31"/>
      <c r="M30" s="32"/>
    </row>
    <row r="31" spans="2:13" ht="6" customHeight="1" x14ac:dyDescent="0.3">
      <c r="B31" s="7"/>
      <c r="C31" s="10"/>
      <c r="D31" s="10"/>
      <c r="E31" s="31"/>
      <c r="F31" s="31"/>
      <c r="G31" s="32"/>
      <c r="H31" s="16"/>
      <c r="I31" s="10"/>
      <c r="J31" s="10"/>
      <c r="K31" s="31"/>
      <c r="L31" s="31"/>
      <c r="M31" s="32"/>
    </row>
    <row r="32" spans="2:13" ht="15" customHeight="1" x14ac:dyDescent="0.35">
      <c r="B32" s="7"/>
      <c r="C32" s="22" t="s">
        <v>16</v>
      </c>
      <c r="D32" s="10"/>
      <c r="E32" s="37"/>
      <c r="F32" s="37"/>
      <c r="G32" s="38"/>
      <c r="H32" s="16"/>
      <c r="I32" s="10"/>
      <c r="J32" s="10"/>
      <c r="K32" s="31"/>
      <c r="L32" s="31"/>
      <c r="M32" s="32"/>
    </row>
    <row r="33" spans="2:13" ht="6" customHeight="1" x14ac:dyDescent="0.3">
      <c r="B33" s="7"/>
      <c r="C33" s="10"/>
      <c r="D33" s="10"/>
      <c r="E33" s="39"/>
      <c r="F33" s="39"/>
      <c r="G33" s="40"/>
      <c r="H33" s="16"/>
      <c r="I33" s="10"/>
      <c r="J33" s="10"/>
      <c r="K33" s="31"/>
      <c r="L33" s="31"/>
      <c r="M33" s="32"/>
    </row>
    <row r="34" spans="2:13" ht="14.25" customHeight="1" x14ac:dyDescent="0.35">
      <c r="B34" s="7"/>
      <c r="C34" s="22" t="s">
        <v>17</v>
      </c>
      <c r="D34" s="10"/>
      <c r="E34" s="37">
        <f>SUM(E36:E38)</f>
        <v>17292.5</v>
      </c>
      <c r="F34" s="37">
        <f>SUM(F36:F38)</f>
        <v>12204.92</v>
      </c>
      <c r="G34" s="37">
        <f>SUM(G36:G38)</f>
        <v>1500</v>
      </c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10"/>
      <c r="D36" s="10" t="s">
        <v>18</v>
      </c>
      <c r="E36" s="31">
        <f>9120+2332</f>
        <v>11452</v>
      </c>
      <c r="F36" s="31">
        <f>7225+2020-2351</f>
        <v>6894</v>
      </c>
      <c r="G36" s="32">
        <v>1140</v>
      </c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10"/>
      <c r="D37" s="10" t="s">
        <v>19</v>
      </c>
      <c r="E37" s="31">
        <v>3446</v>
      </c>
      <c r="F37" s="31">
        <f>2875+84.92</f>
        <v>2959.92</v>
      </c>
      <c r="G37" s="32">
        <v>360</v>
      </c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10"/>
      <c r="D38" s="10" t="s">
        <v>71</v>
      </c>
      <c r="E38" s="31">
        <v>2394.5</v>
      </c>
      <c r="F38" s="31">
        <v>2351</v>
      </c>
      <c r="G38" s="32"/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5" customHeight="1" x14ac:dyDescent="0.35">
      <c r="B40" s="7"/>
      <c r="C40" s="22" t="s">
        <v>26</v>
      </c>
      <c r="D40" s="10"/>
      <c r="E40" s="37">
        <f>SUM(E42:E44)</f>
        <v>242.2</v>
      </c>
      <c r="F40" s="37">
        <f>SUM(F42:F44)</f>
        <v>969.8</v>
      </c>
      <c r="G40" s="37">
        <f>SUM(G42:G44)</f>
        <v>1020</v>
      </c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85</v>
      </c>
      <c r="E42" s="31">
        <v>229.6</v>
      </c>
      <c r="F42" s="31">
        <v>957</v>
      </c>
      <c r="G42" s="32">
        <v>1000</v>
      </c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10"/>
      <c r="D43" s="10" t="s">
        <v>28</v>
      </c>
      <c r="E43" s="31">
        <v>12.6</v>
      </c>
      <c r="F43" s="31">
        <v>12.8</v>
      </c>
      <c r="G43" s="32">
        <v>20</v>
      </c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76</v>
      </c>
      <c r="E44" s="31"/>
      <c r="F44" s="31"/>
      <c r="G44" s="32"/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/>
      <c r="E45" s="31"/>
      <c r="F45" s="31"/>
      <c r="G45" s="32"/>
      <c r="H45" s="16"/>
      <c r="I45" s="10"/>
      <c r="J45" s="10"/>
      <c r="K45" s="31"/>
      <c r="L45" s="31"/>
      <c r="M45" s="32"/>
    </row>
    <row r="46" spans="2:13" ht="6" customHeight="1" x14ac:dyDescent="0.3">
      <c r="B46" s="7"/>
      <c r="C46" s="10"/>
      <c r="D46" s="10"/>
      <c r="E46" s="31"/>
      <c r="F46" s="31"/>
      <c r="G46" s="32"/>
      <c r="H46" s="16"/>
      <c r="I46" s="10"/>
      <c r="J46" s="10"/>
      <c r="K46" s="31"/>
      <c r="L46" s="31"/>
      <c r="M46" s="32"/>
    </row>
    <row r="47" spans="2:13" ht="15" customHeight="1" x14ac:dyDescent="0.35">
      <c r="B47" s="7"/>
      <c r="C47" s="22" t="s">
        <v>29</v>
      </c>
      <c r="D47" s="10"/>
      <c r="E47" s="46" t="s">
        <v>80</v>
      </c>
      <c r="F47" s="46" t="s">
        <v>80</v>
      </c>
      <c r="G47" s="46" t="s">
        <v>80</v>
      </c>
      <c r="H47" s="16"/>
      <c r="I47" s="22"/>
      <c r="J47" s="10"/>
      <c r="K47" s="30"/>
      <c r="L47" s="30"/>
      <c r="M47" s="33"/>
    </row>
    <row r="48" spans="2:13" ht="6" customHeight="1" x14ac:dyDescent="0.3">
      <c r="B48" s="7"/>
      <c r="C48" s="10"/>
      <c r="D48" s="10"/>
      <c r="E48" s="39"/>
      <c r="F48" s="39"/>
      <c r="G48" s="40"/>
      <c r="H48" s="16"/>
      <c r="I48" s="10"/>
      <c r="J48" s="10"/>
      <c r="K48" s="31"/>
      <c r="L48" s="31"/>
      <c r="M48" s="32"/>
    </row>
    <row r="49" spans="2:13" ht="15" customHeight="1" x14ac:dyDescent="0.35">
      <c r="B49" s="7"/>
      <c r="C49" s="22"/>
      <c r="D49" s="10" t="s">
        <v>30</v>
      </c>
      <c r="E49" s="37">
        <f>E8+E17+E23+E34+E40</f>
        <v>70109.95</v>
      </c>
      <c r="F49" s="37">
        <f>F8+F17+F23+F34+F40</f>
        <v>69421.350000000006</v>
      </c>
      <c r="G49" s="38">
        <f>G8+G17+G23+G34+G40</f>
        <v>58470</v>
      </c>
      <c r="H49" s="16"/>
      <c r="I49" s="22"/>
      <c r="J49" s="10" t="s">
        <v>31</v>
      </c>
      <c r="K49" s="37">
        <f>K8+K17+K23</f>
        <v>71483.960000000006</v>
      </c>
      <c r="L49" s="37">
        <f>L8+L17+L23</f>
        <v>70139.22</v>
      </c>
      <c r="M49" s="38">
        <f>M8+M17+M23</f>
        <v>61000</v>
      </c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24" customHeight="1" thickBot="1" x14ac:dyDescent="0.4">
      <c r="B51" s="14"/>
      <c r="C51" s="15" t="s">
        <v>53</v>
      </c>
      <c r="D51" s="23"/>
      <c r="E51" s="34">
        <v>1374.01</v>
      </c>
      <c r="F51" s="34">
        <v>717.87</v>
      </c>
      <c r="G51" s="35">
        <v>2530</v>
      </c>
      <c r="H51" s="25"/>
      <c r="I51" s="24" t="s">
        <v>52</v>
      </c>
      <c r="J51" s="23"/>
      <c r="K51" s="51" t="s">
        <v>80</v>
      </c>
      <c r="L51" s="51" t="s">
        <v>80</v>
      </c>
      <c r="M51" s="42" t="s">
        <v>80</v>
      </c>
    </row>
    <row r="52" spans="2:13" ht="6" customHeight="1" thickTop="1" thickBot="1" x14ac:dyDescent="0.35">
      <c r="B52" s="9"/>
      <c r="C52" s="12"/>
      <c r="D52" s="12"/>
      <c r="E52" s="12"/>
      <c r="F52" s="12"/>
      <c r="G52" s="13"/>
      <c r="H52" s="17"/>
      <c r="I52" s="12"/>
      <c r="J52" s="12"/>
      <c r="K52" s="12"/>
      <c r="L52" s="12"/>
      <c r="M52" s="13"/>
    </row>
    <row r="53" spans="2:13" ht="6" customHeight="1" x14ac:dyDescent="0.3">
      <c r="B53" s="4"/>
      <c r="C53" s="18"/>
      <c r="D53" s="18"/>
      <c r="E53" s="18"/>
      <c r="F53" s="18"/>
      <c r="G53" s="18"/>
      <c r="H53" s="52"/>
      <c r="I53" s="18"/>
      <c r="J53" s="18"/>
      <c r="K53" s="18"/>
      <c r="L53" s="18"/>
      <c r="M53" s="19"/>
    </row>
    <row r="54" spans="2:13" ht="18" x14ac:dyDescent="0.35">
      <c r="B54" s="7"/>
      <c r="C54" s="10"/>
      <c r="D54" s="10"/>
      <c r="E54" s="48">
        <f>E49+E51</f>
        <v>71483.959999999992</v>
      </c>
      <c r="F54" s="48">
        <f>F49+F51</f>
        <v>70139.22</v>
      </c>
      <c r="G54" s="48">
        <f>G49+G51</f>
        <v>61000</v>
      </c>
      <c r="H54" s="53"/>
      <c r="I54" s="10"/>
      <c r="J54" s="10"/>
      <c r="K54" s="49">
        <f>K49</f>
        <v>71483.960000000006</v>
      </c>
      <c r="L54" s="49">
        <f>L49</f>
        <v>70139.22</v>
      </c>
      <c r="M54" s="50">
        <f>M49</f>
        <v>61000</v>
      </c>
    </row>
    <row r="55" spans="2:13" ht="6" customHeight="1" thickBot="1" x14ac:dyDescent="0.35">
      <c r="B55" s="9"/>
      <c r="C55" s="12"/>
      <c r="D55" s="12"/>
      <c r="E55" s="12"/>
      <c r="F55" s="12"/>
      <c r="G55" s="12"/>
      <c r="H55" s="17"/>
      <c r="I55" s="12"/>
      <c r="J55" s="12"/>
      <c r="K55" s="12"/>
      <c r="L55" s="12"/>
      <c r="M55" s="13"/>
    </row>
    <row r="56" spans="2:13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3">
      <c r="C57" s="10"/>
      <c r="D57" s="10"/>
      <c r="E57" s="10"/>
      <c r="F57" s="36"/>
      <c r="G57" s="10"/>
      <c r="H57" s="10"/>
      <c r="I57" s="10"/>
      <c r="J57" s="10"/>
      <c r="K57" s="10"/>
      <c r="L57" s="10"/>
      <c r="M57" s="10"/>
    </row>
    <row r="58" spans="2:13" x14ac:dyDescent="0.3">
      <c r="C58" s="10"/>
      <c r="D58" s="10"/>
      <c r="E58" s="36"/>
      <c r="F58" s="36"/>
      <c r="G58" s="36"/>
      <c r="H58" s="10"/>
      <c r="I58" s="10"/>
      <c r="J58" s="36"/>
      <c r="K58" s="36"/>
      <c r="L58" s="10"/>
      <c r="M58" s="10"/>
    </row>
    <row r="59" spans="2:13" x14ac:dyDescent="0.3">
      <c r="C59" s="10"/>
      <c r="D59" s="10"/>
      <c r="E59" s="10"/>
      <c r="F59" s="10"/>
      <c r="G59" s="36"/>
      <c r="H59" s="10"/>
      <c r="I59" s="10"/>
      <c r="J59" s="36"/>
      <c r="K59" s="36"/>
      <c r="L59" s="10"/>
      <c r="M59" s="10"/>
    </row>
    <row r="60" spans="2:13" x14ac:dyDescent="0.3">
      <c r="C60" s="10"/>
      <c r="D60" s="10"/>
      <c r="E60" s="10"/>
      <c r="F60" s="36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62"/>
  <sheetViews>
    <sheetView topLeftCell="A31" zoomScaleNormal="100" workbookViewId="0">
      <selection activeCell="L36" sqref="L36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81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47" t="s">
        <v>1</v>
      </c>
      <c r="E4" s="47"/>
      <c r="G4" s="8"/>
      <c r="H4" s="7"/>
      <c r="J4" s="47" t="s">
        <v>2</v>
      </c>
      <c r="K4" s="47"/>
      <c r="M4" s="8"/>
    </row>
    <row r="5" spans="2:13" x14ac:dyDescent="0.3">
      <c r="B5" s="7"/>
      <c r="C5" s="10"/>
      <c r="D5" s="10"/>
      <c r="E5" s="26" t="s">
        <v>70</v>
      </c>
      <c r="F5" s="26" t="s">
        <v>77</v>
      </c>
      <c r="G5" s="27" t="s">
        <v>82</v>
      </c>
      <c r="H5" s="28"/>
      <c r="I5" s="22"/>
      <c r="J5" s="22"/>
      <c r="K5" s="26" t="s">
        <v>70</v>
      </c>
      <c r="L5" s="26" t="s">
        <v>77</v>
      </c>
      <c r="M5" s="27" t="s">
        <v>82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SUM(E10:E14)</f>
        <v>2564.71</v>
      </c>
      <c r="F8" s="37">
        <f>SUM(F10:F14)</f>
        <v>2372.63</v>
      </c>
      <c r="G8" s="37">
        <f>SUM(G10:G14)</f>
        <v>2300</v>
      </c>
      <c r="H8" s="16"/>
      <c r="I8" s="22" t="s">
        <v>32</v>
      </c>
      <c r="J8" s="10"/>
      <c r="K8" s="37">
        <f>SUM(K10:K14)</f>
        <v>62468.41</v>
      </c>
      <c r="L8" s="37">
        <f>SUM(L10:L14)</f>
        <v>58341.200000000004</v>
      </c>
      <c r="M8" s="38">
        <f>SUM(M10:M14)</f>
        <v>56500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397.62</v>
      </c>
      <c r="F10" s="31">
        <v>825.69</v>
      </c>
      <c r="G10" s="32">
        <v>600</v>
      </c>
      <c r="H10" s="16"/>
      <c r="I10" s="10"/>
      <c r="J10" s="10" t="s">
        <v>33</v>
      </c>
      <c r="K10" s="31">
        <v>16037</v>
      </c>
      <c r="L10" s="31">
        <v>15605</v>
      </c>
      <c r="M10" s="32">
        <v>14800</v>
      </c>
    </row>
    <row r="11" spans="2:13" ht="13.5" customHeight="1" x14ac:dyDescent="0.3">
      <c r="B11" s="7"/>
      <c r="C11" s="10"/>
      <c r="D11" s="10" t="s">
        <v>11</v>
      </c>
      <c r="E11" s="31">
        <v>1127.4000000000001</v>
      </c>
      <c r="F11" s="31">
        <v>297.83999999999997</v>
      </c>
      <c r="G11" s="32">
        <v>800</v>
      </c>
      <c r="H11" s="16"/>
      <c r="I11" s="10"/>
      <c r="J11" s="10" t="s">
        <v>34</v>
      </c>
      <c r="K11" s="31">
        <v>30525.99</v>
      </c>
      <c r="L11" s="31">
        <v>28614.9</v>
      </c>
      <c r="M11" s="32">
        <v>28500</v>
      </c>
    </row>
    <row r="12" spans="2:13" ht="13.5" customHeight="1" x14ac:dyDescent="0.3">
      <c r="B12" s="7"/>
      <c r="C12" s="10"/>
      <c r="D12" s="10" t="s">
        <v>5</v>
      </c>
      <c r="E12" s="31"/>
      <c r="F12" s="31"/>
      <c r="G12" s="32"/>
      <c r="H12" s="16"/>
      <c r="I12" s="10"/>
      <c r="J12" s="10" t="s">
        <v>61</v>
      </c>
      <c r="K12" s="31">
        <v>3096</v>
      </c>
      <c r="L12" s="31">
        <v>2968</v>
      </c>
      <c r="M12" s="32">
        <v>3000</v>
      </c>
    </row>
    <row r="13" spans="2:13" ht="13.5" customHeight="1" x14ac:dyDescent="0.3">
      <c r="B13" s="7"/>
      <c r="C13" s="10"/>
      <c r="D13" s="10" t="s">
        <v>9</v>
      </c>
      <c r="E13" s="31">
        <v>939.49</v>
      </c>
      <c r="F13" s="31">
        <v>784.7</v>
      </c>
      <c r="G13" s="32">
        <v>800</v>
      </c>
      <c r="H13" s="16"/>
      <c r="I13" s="10"/>
      <c r="J13" s="10" t="s">
        <v>37</v>
      </c>
      <c r="K13" s="31">
        <v>11120</v>
      </c>
      <c r="L13" s="31">
        <v>9434.5</v>
      </c>
      <c r="M13" s="32">
        <v>9000</v>
      </c>
    </row>
    <row r="14" spans="2:13" ht="13.5" customHeight="1" x14ac:dyDescent="0.3">
      <c r="B14" s="7"/>
      <c r="C14" s="10"/>
      <c r="D14" s="10" t="s">
        <v>79</v>
      </c>
      <c r="E14" s="31">
        <v>100.2</v>
      </c>
      <c r="F14" s="31">
        <v>464.4</v>
      </c>
      <c r="G14" s="32">
        <v>100</v>
      </c>
      <c r="H14" s="16"/>
      <c r="I14" s="10"/>
      <c r="J14" s="10" t="s">
        <v>38</v>
      </c>
      <c r="K14" s="31">
        <v>1689.42</v>
      </c>
      <c r="L14" s="31">
        <v>1718.8</v>
      </c>
      <c r="M14" s="32">
        <v>1200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/>
      <c r="K15" s="31"/>
      <c r="L15" s="31"/>
      <c r="M15" s="32"/>
    </row>
    <row r="16" spans="2:13" ht="6" customHeight="1" x14ac:dyDescent="0.3">
      <c r="B16" s="7"/>
      <c r="C16" s="10"/>
      <c r="D16" s="10"/>
      <c r="E16" s="31"/>
      <c r="F16" s="31"/>
      <c r="G16" s="32"/>
      <c r="H16" s="16"/>
      <c r="I16" s="10"/>
      <c r="J16" s="10"/>
      <c r="K16" s="31"/>
      <c r="L16" s="31"/>
      <c r="M16" s="32"/>
    </row>
    <row r="17" spans="2:13" ht="15.75" customHeight="1" x14ac:dyDescent="0.35">
      <c r="B17" s="7"/>
      <c r="C17" s="22" t="s">
        <v>12</v>
      </c>
      <c r="D17" s="10"/>
      <c r="E17" s="37">
        <f>SUM(E19:E20)</f>
        <v>30034.799999999999</v>
      </c>
      <c r="F17" s="37">
        <f>SUM(F19:F20)</f>
        <v>30034.799999999999</v>
      </c>
      <c r="G17" s="37">
        <f>SUM(G19:G20)</f>
        <v>30050</v>
      </c>
      <c r="H17" s="28"/>
      <c r="I17" s="22" t="s">
        <v>39</v>
      </c>
      <c r="J17" s="22"/>
      <c r="K17" s="37">
        <f>SUM(K19:K20)</f>
        <v>11804</v>
      </c>
      <c r="L17" s="37">
        <f>SUM(L19:L20)</f>
        <v>11458.6</v>
      </c>
      <c r="M17" s="38">
        <f>SUM(M19:M20)</f>
        <v>12000</v>
      </c>
    </row>
    <row r="18" spans="2:13" ht="6" customHeight="1" x14ac:dyDescent="0.3">
      <c r="B18" s="7"/>
      <c r="C18" s="10"/>
      <c r="D18" s="10"/>
      <c r="E18" s="31">
        <f>SUM(J37)</f>
        <v>0</v>
      </c>
      <c r="F18" s="31"/>
      <c r="G18" s="32"/>
      <c r="H18" s="16"/>
      <c r="I18" s="10"/>
      <c r="J18" s="10"/>
      <c r="K18" s="31"/>
      <c r="L18" s="31"/>
      <c r="M18" s="32"/>
    </row>
    <row r="19" spans="2:13" ht="13.5" customHeight="1" x14ac:dyDescent="0.3">
      <c r="B19" s="7"/>
      <c r="C19" s="10"/>
      <c r="D19" s="10" t="s">
        <v>13</v>
      </c>
      <c r="E19" s="31">
        <v>30000</v>
      </c>
      <c r="F19" s="31">
        <v>30000</v>
      </c>
      <c r="G19" s="32">
        <v>30000</v>
      </c>
      <c r="H19" s="16"/>
      <c r="I19" s="10"/>
      <c r="J19" s="10" t="s">
        <v>57</v>
      </c>
      <c r="K19" s="31">
        <v>11804</v>
      </c>
      <c r="L19" s="31">
        <v>11458.6</v>
      </c>
      <c r="M19" s="32">
        <v>12000</v>
      </c>
    </row>
    <row r="20" spans="2:13" ht="13.5" customHeight="1" x14ac:dyDescent="0.3">
      <c r="B20" s="7"/>
      <c r="C20" s="10"/>
      <c r="D20" s="10" t="s">
        <v>15</v>
      </c>
      <c r="E20" s="31">
        <v>34.799999999999997</v>
      </c>
      <c r="F20" s="31">
        <v>34.799999999999997</v>
      </c>
      <c r="G20" s="32">
        <v>50</v>
      </c>
      <c r="H20" s="16"/>
      <c r="I20" s="10"/>
      <c r="J20" s="10" t="s">
        <v>22</v>
      </c>
      <c r="K20" s="31"/>
      <c r="L20" s="31"/>
      <c r="M20" s="32"/>
    </row>
    <row r="21" spans="2:13" ht="13.5" customHeight="1" x14ac:dyDescent="0.3">
      <c r="B21" s="7"/>
      <c r="C21" s="10"/>
      <c r="D21" s="10" t="s">
        <v>45</v>
      </c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6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15.75" customHeight="1" x14ac:dyDescent="0.35">
      <c r="B23" s="7"/>
      <c r="C23" s="22" t="s">
        <v>20</v>
      </c>
      <c r="D23" s="10"/>
      <c r="E23" s="37">
        <f>SUM(E25:E29)</f>
        <v>20818.11</v>
      </c>
      <c r="F23" s="37">
        <f>SUM(F25:F29)</f>
        <v>20167.82</v>
      </c>
      <c r="G23" s="37">
        <f>SUM(G25:G29)</f>
        <v>21400</v>
      </c>
      <c r="H23" s="28"/>
      <c r="I23" s="22" t="s">
        <v>40</v>
      </c>
      <c r="J23" s="22"/>
      <c r="K23" s="37">
        <f>SUM(K25:K27)</f>
        <v>2082.65</v>
      </c>
      <c r="L23" s="37">
        <f>SUM(L25:L26)</f>
        <v>1684.1599999999999</v>
      </c>
      <c r="M23" s="38">
        <f>SUM(M25:M26)</f>
        <v>1800</v>
      </c>
    </row>
    <row r="24" spans="2:13" ht="6" customHeight="1" x14ac:dyDescent="0.3">
      <c r="B24" s="7"/>
      <c r="C24" s="10"/>
      <c r="D24" s="10"/>
      <c r="E24" s="31"/>
      <c r="F24" s="31"/>
      <c r="G24" s="32"/>
      <c r="H24" s="16"/>
      <c r="I24" s="10"/>
      <c r="J24" s="10"/>
      <c r="K24" s="31"/>
      <c r="L24" s="31"/>
      <c r="M24" s="32"/>
    </row>
    <row r="25" spans="2:13" ht="13.5" customHeight="1" x14ac:dyDescent="0.3">
      <c r="B25" s="7"/>
      <c r="C25" s="10"/>
      <c r="D25" s="10" t="s">
        <v>21</v>
      </c>
      <c r="E25" s="31">
        <v>6198.46</v>
      </c>
      <c r="F25" s="31">
        <v>5330</v>
      </c>
      <c r="G25" s="32">
        <v>5400</v>
      </c>
      <c r="H25" s="16"/>
      <c r="I25" s="10"/>
      <c r="J25" s="10" t="s">
        <v>41</v>
      </c>
      <c r="K25" s="31">
        <v>545.80999999999995</v>
      </c>
      <c r="L25" s="31">
        <v>684.16</v>
      </c>
      <c r="M25" s="32">
        <v>800</v>
      </c>
    </row>
    <row r="26" spans="2:13" ht="13.5" customHeight="1" x14ac:dyDescent="0.3">
      <c r="B26" s="7"/>
      <c r="C26" s="10"/>
      <c r="D26" s="10" t="s">
        <v>22</v>
      </c>
      <c r="E26" s="31"/>
      <c r="F26" s="31"/>
      <c r="G26" s="32"/>
      <c r="H26" s="16"/>
      <c r="I26" s="10"/>
      <c r="J26" s="10" t="s">
        <v>43</v>
      </c>
      <c r="K26" s="31">
        <v>1000</v>
      </c>
      <c r="L26" s="31">
        <v>1000</v>
      </c>
      <c r="M26" s="32">
        <v>1000</v>
      </c>
    </row>
    <row r="27" spans="2:13" ht="13.5" customHeight="1" x14ac:dyDescent="0.3">
      <c r="B27" s="7"/>
      <c r="C27" s="10"/>
      <c r="D27" s="10" t="s">
        <v>57</v>
      </c>
      <c r="E27" s="31">
        <v>7615.85</v>
      </c>
      <c r="F27" s="31">
        <v>7968.42</v>
      </c>
      <c r="G27" s="32">
        <v>9000</v>
      </c>
      <c r="H27" s="16"/>
      <c r="I27" s="10"/>
      <c r="J27" s="10" t="s">
        <v>44</v>
      </c>
      <c r="K27" s="31">
        <v>536.84</v>
      </c>
      <c r="L27" s="31"/>
      <c r="M27" s="32"/>
    </row>
    <row r="28" spans="2:13" ht="13.5" customHeight="1" x14ac:dyDescent="0.3">
      <c r="B28" s="7"/>
      <c r="C28" s="10"/>
      <c r="D28" s="10" t="s">
        <v>62</v>
      </c>
      <c r="E28" s="31">
        <v>6009.8</v>
      </c>
      <c r="F28" s="31">
        <v>5763.4</v>
      </c>
      <c r="G28" s="32">
        <v>6000</v>
      </c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25</v>
      </c>
      <c r="E29" s="31">
        <v>994</v>
      </c>
      <c r="F29" s="31">
        <v>1106</v>
      </c>
      <c r="G29" s="32">
        <v>1000</v>
      </c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/>
      <c r="E30" s="31"/>
      <c r="F30" s="31"/>
      <c r="G30" s="32"/>
      <c r="H30" s="16"/>
      <c r="I30" s="10"/>
      <c r="J30" s="10"/>
      <c r="K30" s="31"/>
      <c r="L30" s="31"/>
      <c r="M30" s="32"/>
    </row>
    <row r="31" spans="2:13" ht="6" customHeight="1" x14ac:dyDescent="0.3">
      <c r="B31" s="7"/>
      <c r="C31" s="10"/>
      <c r="D31" s="10"/>
      <c r="E31" s="31"/>
      <c r="F31" s="31"/>
      <c r="G31" s="32"/>
      <c r="H31" s="16"/>
      <c r="I31" s="10"/>
      <c r="J31" s="10"/>
      <c r="K31" s="31"/>
      <c r="L31" s="31"/>
      <c r="M31" s="32"/>
    </row>
    <row r="32" spans="2:13" ht="15" customHeight="1" x14ac:dyDescent="0.35">
      <c r="B32" s="7"/>
      <c r="C32" s="22" t="s">
        <v>16</v>
      </c>
      <c r="D32" s="10"/>
      <c r="E32" s="37"/>
      <c r="F32" s="37"/>
      <c r="G32" s="38"/>
      <c r="H32" s="16"/>
      <c r="I32" s="10"/>
      <c r="J32" s="10"/>
      <c r="K32" s="31"/>
      <c r="L32" s="31"/>
      <c r="M32" s="32"/>
    </row>
    <row r="33" spans="2:13" ht="6" customHeight="1" x14ac:dyDescent="0.3">
      <c r="B33" s="7"/>
      <c r="C33" s="10"/>
      <c r="D33" s="10"/>
      <c r="E33" s="39"/>
      <c r="F33" s="39"/>
      <c r="G33" s="40"/>
      <c r="H33" s="16"/>
      <c r="I33" s="10"/>
      <c r="J33" s="10"/>
      <c r="K33" s="31"/>
      <c r="L33" s="31"/>
      <c r="M33" s="32"/>
    </row>
    <row r="34" spans="2:13" ht="14.25" customHeight="1" x14ac:dyDescent="0.35">
      <c r="B34" s="7"/>
      <c r="C34" s="22" t="s">
        <v>17</v>
      </c>
      <c r="D34" s="10"/>
      <c r="E34" s="37">
        <f>SUM(E36:E38)</f>
        <v>17095.52</v>
      </c>
      <c r="F34" s="37">
        <f>SUM(F36:F38)</f>
        <v>17292.5</v>
      </c>
      <c r="G34" s="37">
        <f>SUM(G36:G38)</f>
        <v>15300</v>
      </c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10"/>
      <c r="D36" s="10" t="s">
        <v>18</v>
      </c>
      <c r="E36" s="31">
        <v>11452</v>
      </c>
      <c r="F36" s="31">
        <f>9120+2332</f>
        <v>11452</v>
      </c>
      <c r="G36" s="32">
        <v>10000</v>
      </c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10"/>
      <c r="D37" s="10" t="s">
        <v>19</v>
      </c>
      <c r="E37" s="31">
        <v>3589.52</v>
      </c>
      <c r="F37" s="31">
        <v>3446</v>
      </c>
      <c r="G37" s="32">
        <v>2900</v>
      </c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10"/>
      <c r="D38" s="10" t="s">
        <v>71</v>
      </c>
      <c r="E38" s="31">
        <v>2054</v>
      </c>
      <c r="F38" s="31">
        <v>2394.5</v>
      </c>
      <c r="G38" s="32">
        <v>2400</v>
      </c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5" customHeight="1" x14ac:dyDescent="0.35">
      <c r="B40" s="7"/>
      <c r="C40" s="22" t="s">
        <v>26</v>
      </c>
      <c r="D40" s="10"/>
      <c r="E40" s="37">
        <f>SUM(E42:E44)</f>
        <v>5394.5</v>
      </c>
      <c r="F40" s="37">
        <f>SUM(F42:F44)</f>
        <v>242.2</v>
      </c>
      <c r="G40" s="37">
        <f>SUM(G42:G44)</f>
        <v>450</v>
      </c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27</v>
      </c>
      <c r="E42" s="31">
        <v>381.9</v>
      </c>
      <c r="F42" s="31">
        <v>229.6</v>
      </c>
      <c r="G42" s="32">
        <v>400</v>
      </c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10"/>
      <c r="D43" s="10" t="s">
        <v>28</v>
      </c>
      <c r="E43" s="31">
        <v>12.6</v>
      </c>
      <c r="F43" s="31">
        <v>12.6</v>
      </c>
      <c r="G43" s="32">
        <v>50</v>
      </c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76</v>
      </c>
      <c r="E44" s="31">
        <v>5000</v>
      </c>
      <c r="F44" s="31"/>
      <c r="G44" s="32"/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/>
      <c r="E45" s="31"/>
      <c r="F45" s="31"/>
      <c r="G45" s="32"/>
      <c r="H45" s="16"/>
      <c r="I45" s="10"/>
      <c r="J45" s="10"/>
      <c r="K45" s="31"/>
      <c r="L45" s="31"/>
      <c r="M45" s="32"/>
    </row>
    <row r="46" spans="2:13" ht="6" customHeight="1" x14ac:dyDescent="0.3">
      <c r="B46" s="7"/>
      <c r="C46" s="10"/>
      <c r="D46" s="10"/>
      <c r="E46" s="31"/>
      <c r="F46" s="31"/>
      <c r="G46" s="32"/>
      <c r="H46" s="16"/>
      <c r="I46" s="10"/>
      <c r="J46" s="10"/>
      <c r="K46" s="31"/>
      <c r="L46" s="31"/>
      <c r="M46" s="32"/>
    </row>
    <row r="47" spans="2:13" ht="15" customHeight="1" x14ac:dyDescent="0.35">
      <c r="B47" s="7"/>
      <c r="C47" s="22" t="s">
        <v>29</v>
      </c>
      <c r="D47" s="10"/>
      <c r="E47" s="46" t="s">
        <v>80</v>
      </c>
      <c r="F47" s="46" t="s">
        <v>80</v>
      </c>
      <c r="G47" s="46" t="s">
        <v>80</v>
      </c>
      <c r="H47" s="16"/>
      <c r="I47" s="22"/>
      <c r="J47" s="10"/>
      <c r="K47" s="30"/>
      <c r="L47" s="30"/>
      <c r="M47" s="33"/>
    </row>
    <row r="48" spans="2:13" ht="6" customHeight="1" x14ac:dyDescent="0.3">
      <c r="B48" s="7"/>
      <c r="C48" s="10"/>
      <c r="D48" s="10"/>
      <c r="E48" s="39"/>
      <c r="F48" s="39"/>
      <c r="G48" s="40"/>
      <c r="H48" s="16"/>
      <c r="I48" s="10"/>
      <c r="J48" s="10"/>
      <c r="K48" s="31"/>
      <c r="L48" s="31"/>
      <c r="M48" s="32"/>
    </row>
    <row r="49" spans="2:13" ht="15" customHeight="1" x14ac:dyDescent="0.35">
      <c r="B49" s="7"/>
      <c r="C49" s="22"/>
      <c r="D49" s="10" t="s">
        <v>30</v>
      </c>
      <c r="E49" s="37">
        <f>E8+E17+E23+E34+E40</f>
        <v>75907.64</v>
      </c>
      <c r="F49" s="37">
        <f>F8+F17+F23+F34+F40</f>
        <v>70109.95</v>
      </c>
      <c r="G49" s="38">
        <f>G8+G17+G23+G34+G40</f>
        <v>69500</v>
      </c>
      <c r="H49" s="16"/>
      <c r="I49" s="22"/>
      <c r="J49" s="10" t="s">
        <v>31</v>
      </c>
      <c r="K49" s="37">
        <f>K8+K17+K23</f>
        <v>76355.06</v>
      </c>
      <c r="L49" s="37">
        <f>L8+L17+L23</f>
        <v>71483.960000000006</v>
      </c>
      <c r="M49" s="38">
        <f>M8+M17+M23</f>
        <v>70300</v>
      </c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24" customHeight="1" thickBot="1" x14ac:dyDescent="0.4">
      <c r="B51" s="14"/>
      <c r="C51" s="15" t="s">
        <v>53</v>
      </c>
      <c r="D51" s="23"/>
      <c r="E51" s="34">
        <v>447.42</v>
      </c>
      <c r="F51" s="34">
        <v>1374.01</v>
      </c>
      <c r="G51" s="35">
        <v>800</v>
      </c>
      <c r="H51" s="25"/>
      <c r="I51" s="24" t="s">
        <v>52</v>
      </c>
      <c r="J51" s="23"/>
      <c r="K51" s="51" t="s">
        <v>80</v>
      </c>
      <c r="L51" s="51" t="s">
        <v>80</v>
      </c>
      <c r="M51" s="42" t="s">
        <v>80</v>
      </c>
    </row>
    <row r="52" spans="2:13" ht="6" customHeight="1" thickTop="1" thickBot="1" x14ac:dyDescent="0.35">
      <c r="B52" s="9"/>
      <c r="C52" s="12"/>
      <c r="D52" s="12"/>
      <c r="E52" s="12"/>
      <c r="F52" s="12"/>
      <c r="G52" s="13"/>
      <c r="H52" s="17"/>
      <c r="I52" s="12"/>
      <c r="J52" s="12"/>
      <c r="K52" s="12"/>
      <c r="L52" s="12"/>
      <c r="M52" s="13"/>
    </row>
    <row r="53" spans="2:13" ht="6" customHeight="1" x14ac:dyDescent="0.3">
      <c r="B53" s="4"/>
      <c r="C53" s="18"/>
      <c r="D53" s="18"/>
      <c r="E53" s="18"/>
      <c r="F53" s="18"/>
      <c r="G53" s="18"/>
      <c r="H53" s="52"/>
      <c r="I53" s="18"/>
      <c r="J53" s="18"/>
      <c r="K53" s="18"/>
      <c r="L53" s="18"/>
      <c r="M53" s="19"/>
    </row>
    <row r="54" spans="2:13" ht="18" x14ac:dyDescent="0.35">
      <c r="B54" s="7"/>
      <c r="C54" s="10"/>
      <c r="D54" s="10"/>
      <c r="E54" s="48">
        <f>E49+E51</f>
        <v>76355.06</v>
      </c>
      <c r="F54" s="48">
        <f>F49+F51</f>
        <v>71483.959999999992</v>
      </c>
      <c r="G54" s="48">
        <f>G49+G51</f>
        <v>70300</v>
      </c>
      <c r="H54" s="53"/>
      <c r="I54" s="10"/>
      <c r="J54" s="10"/>
      <c r="K54" s="49">
        <f>K49</f>
        <v>76355.06</v>
      </c>
      <c r="L54" s="49">
        <f>L49</f>
        <v>71483.960000000006</v>
      </c>
      <c r="M54" s="50">
        <f>M49</f>
        <v>70300</v>
      </c>
    </row>
    <row r="55" spans="2:13" ht="6" customHeight="1" thickBot="1" x14ac:dyDescent="0.35">
      <c r="B55" s="9"/>
      <c r="C55" s="12"/>
      <c r="D55" s="12"/>
      <c r="E55" s="12"/>
      <c r="F55" s="12"/>
      <c r="G55" s="12"/>
      <c r="H55" s="17"/>
      <c r="I55" s="12"/>
      <c r="J55" s="12"/>
      <c r="K55" s="12"/>
      <c r="L55" s="12"/>
      <c r="M55" s="13"/>
    </row>
    <row r="56" spans="2:13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3">
      <c r="C57" s="10"/>
      <c r="D57" s="10"/>
      <c r="E57" s="10"/>
      <c r="F57" s="36"/>
      <c r="G57" s="10"/>
      <c r="H57" s="10"/>
      <c r="I57" s="10"/>
      <c r="J57" s="10"/>
      <c r="K57" s="10"/>
      <c r="L57" s="10"/>
      <c r="M57" s="10"/>
    </row>
    <row r="58" spans="2:13" x14ac:dyDescent="0.3">
      <c r="C58" s="10"/>
      <c r="D58" s="10"/>
      <c r="E58" s="36"/>
      <c r="F58" s="36"/>
      <c r="G58" s="36"/>
      <c r="H58" s="10"/>
      <c r="I58" s="10"/>
      <c r="J58" s="36"/>
      <c r="K58" s="36"/>
      <c r="L58" s="10"/>
      <c r="M58" s="10"/>
    </row>
    <row r="59" spans="2:13" x14ac:dyDescent="0.3">
      <c r="C59" s="10"/>
      <c r="D59" s="10"/>
      <c r="E59" s="10"/>
      <c r="F59" s="10"/>
      <c r="G59" s="36"/>
      <c r="H59" s="10"/>
      <c r="I59" s="10"/>
      <c r="J59" s="36"/>
      <c r="K59" s="36"/>
      <c r="L59" s="10"/>
      <c r="M59" s="10"/>
    </row>
    <row r="60" spans="2:13" x14ac:dyDescent="0.3">
      <c r="C60" s="10"/>
      <c r="D60" s="10"/>
      <c r="E60" s="10"/>
      <c r="F60" s="36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M62"/>
  <sheetViews>
    <sheetView topLeftCell="A37" zoomScaleNormal="100" workbookViewId="0">
      <selection activeCell="J31" sqref="J31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78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47" t="s">
        <v>1</v>
      </c>
      <c r="E4" s="47"/>
      <c r="G4" s="8"/>
      <c r="H4" s="7"/>
      <c r="J4" s="47" t="s">
        <v>2</v>
      </c>
      <c r="K4" s="47"/>
      <c r="M4" s="8"/>
    </row>
    <row r="5" spans="2:13" x14ac:dyDescent="0.3">
      <c r="B5" s="7"/>
      <c r="C5" s="10"/>
      <c r="D5" s="10"/>
      <c r="E5" s="26" t="s">
        <v>68</v>
      </c>
      <c r="F5" s="26" t="s">
        <v>70</v>
      </c>
      <c r="G5" s="27" t="s">
        <v>77</v>
      </c>
      <c r="H5" s="28"/>
      <c r="I5" s="22"/>
      <c r="J5" s="22"/>
      <c r="K5" s="26" t="s">
        <v>68</v>
      </c>
      <c r="L5" s="26" t="s">
        <v>70</v>
      </c>
      <c r="M5" s="27" t="s">
        <v>77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v>1789.66</v>
      </c>
      <c r="F8" s="37">
        <v>2564.71</v>
      </c>
      <c r="G8" s="37">
        <v>2300</v>
      </c>
      <c r="H8" s="16"/>
      <c r="I8" s="22" t="s">
        <v>32</v>
      </c>
      <c r="J8" s="10"/>
      <c r="K8" s="37">
        <v>64690.15</v>
      </c>
      <c r="L8" s="37">
        <v>62468.41</v>
      </c>
      <c r="M8" s="38">
        <v>60700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460.85</v>
      </c>
      <c r="F10" s="31">
        <v>397.62</v>
      </c>
      <c r="G10" s="32">
        <v>600</v>
      </c>
      <c r="H10" s="16"/>
      <c r="I10" s="10"/>
      <c r="J10" s="10" t="s">
        <v>33</v>
      </c>
      <c r="K10" s="31">
        <v>17331</v>
      </c>
      <c r="L10" s="31">
        <v>16037</v>
      </c>
      <c r="M10" s="32">
        <v>15500</v>
      </c>
    </row>
    <row r="11" spans="2:13" ht="13.5" customHeight="1" x14ac:dyDescent="0.3">
      <c r="B11" s="7"/>
      <c r="C11" s="10"/>
      <c r="D11" s="10" t="s">
        <v>11</v>
      </c>
      <c r="E11" s="31">
        <v>172.9</v>
      </c>
      <c r="F11" s="31">
        <v>1127.4000000000001</v>
      </c>
      <c r="G11" s="32">
        <v>550</v>
      </c>
      <c r="H11" s="16"/>
      <c r="I11" s="10"/>
      <c r="J11" s="10" t="s">
        <v>34</v>
      </c>
      <c r="K11" s="31">
        <v>30976.25</v>
      </c>
      <c r="L11" s="31">
        <v>30525.99</v>
      </c>
      <c r="M11" s="32">
        <v>30000</v>
      </c>
    </row>
    <row r="12" spans="2:13" ht="13.5" customHeight="1" x14ac:dyDescent="0.3">
      <c r="B12" s="7"/>
      <c r="C12" s="10"/>
      <c r="D12" s="10" t="s">
        <v>5</v>
      </c>
      <c r="E12" s="31"/>
      <c r="F12" s="31"/>
      <c r="G12" s="32"/>
      <c r="H12" s="16"/>
      <c r="I12" s="10"/>
      <c r="J12" s="10" t="s">
        <v>61</v>
      </c>
      <c r="K12" s="31">
        <v>2804</v>
      </c>
      <c r="L12" s="31">
        <v>3096</v>
      </c>
      <c r="M12" s="32">
        <v>3000</v>
      </c>
    </row>
    <row r="13" spans="2:13" ht="13.5" customHeight="1" x14ac:dyDescent="0.3">
      <c r="B13" s="7"/>
      <c r="C13" s="10"/>
      <c r="D13" s="10" t="s">
        <v>9</v>
      </c>
      <c r="E13" s="31">
        <v>1086.9100000000001</v>
      </c>
      <c r="F13" s="31">
        <v>939.49</v>
      </c>
      <c r="G13" s="32">
        <v>1000</v>
      </c>
      <c r="H13" s="16"/>
      <c r="I13" s="10"/>
      <c r="J13" s="10" t="s">
        <v>37</v>
      </c>
      <c r="K13" s="31">
        <v>12796.5</v>
      </c>
      <c r="L13" s="31">
        <v>11120</v>
      </c>
      <c r="M13" s="32">
        <v>11000</v>
      </c>
    </row>
    <row r="14" spans="2:13" ht="13.5" customHeight="1" x14ac:dyDescent="0.3">
      <c r="B14" s="7"/>
      <c r="C14" s="10"/>
      <c r="D14" s="10" t="s">
        <v>79</v>
      </c>
      <c r="E14" s="31">
        <v>69</v>
      </c>
      <c r="F14" s="31">
        <v>100.2</v>
      </c>
      <c r="G14" s="32">
        <v>150</v>
      </c>
      <c r="H14" s="16"/>
      <c r="I14" s="10"/>
      <c r="J14" s="10" t="s">
        <v>38</v>
      </c>
      <c r="K14" s="31">
        <v>782.4</v>
      </c>
      <c r="L14" s="31">
        <v>1689.42</v>
      </c>
      <c r="M14" s="32">
        <v>1200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/>
      <c r="K15" s="31"/>
      <c r="L15" s="31"/>
      <c r="M15" s="32"/>
    </row>
    <row r="16" spans="2:13" ht="6" customHeight="1" x14ac:dyDescent="0.3">
      <c r="B16" s="7"/>
      <c r="C16" s="10"/>
      <c r="D16" s="10"/>
      <c r="E16" s="31"/>
      <c r="F16" s="31"/>
      <c r="G16" s="32"/>
      <c r="H16" s="16"/>
      <c r="I16" s="10"/>
      <c r="J16" s="10"/>
      <c r="K16" s="31"/>
      <c r="L16" s="31"/>
      <c r="M16" s="32"/>
    </row>
    <row r="17" spans="2:13" ht="15.75" customHeight="1" x14ac:dyDescent="0.35">
      <c r="B17" s="7"/>
      <c r="C17" s="22" t="s">
        <v>12</v>
      </c>
      <c r="D17" s="10"/>
      <c r="E17" s="37">
        <v>30034.799999999999</v>
      </c>
      <c r="F17" s="37">
        <v>30034.799999999999</v>
      </c>
      <c r="G17" s="37">
        <v>30050</v>
      </c>
      <c r="H17" s="28"/>
      <c r="I17" s="22" t="s">
        <v>39</v>
      </c>
      <c r="J17" s="22"/>
      <c r="K17" s="37">
        <v>12793</v>
      </c>
      <c r="L17" s="37">
        <v>11804</v>
      </c>
      <c r="M17" s="38">
        <v>12000</v>
      </c>
    </row>
    <row r="18" spans="2:13" ht="6" customHeight="1" x14ac:dyDescent="0.3">
      <c r="B18" s="7"/>
      <c r="C18" s="10"/>
      <c r="D18" s="10"/>
      <c r="E18" s="31"/>
      <c r="F18" s="31"/>
      <c r="G18" s="32"/>
      <c r="H18" s="16"/>
      <c r="I18" s="10"/>
      <c r="J18" s="10"/>
      <c r="K18" s="31"/>
      <c r="L18" s="31"/>
      <c r="M18" s="32"/>
    </row>
    <row r="19" spans="2:13" ht="13.5" customHeight="1" x14ac:dyDescent="0.3">
      <c r="B19" s="7"/>
      <c r="C19" s="10"/>
      <c r="D19" s="10" t="s">
        <v>13</v>
      </c>
      <c r="E19" s="31">
        <v>30000</v>
      </c>
      <c r="F19" s="31">
        <v>30000</v>
      </c>
      <c r="G19" s="32">
        <v>30000</v>
      </c>
      <c r="H19" s="16"/>
      <c r="I19" s="10"/>
      <c r="J19" s="10" t="s">
        <v>57</v>
      </c>
      <c r="K19" s="31">
        <v>12793</v>
      </c>
      <c r="L19" s="31">
        <v>11804</v>
      </c>
      <c r="M19" s="32">
        <v>12000</v>
      </c>
    </row>
    <row r="20" spans="2:13" ht="13.5" customHeight="1" x14ac:dyDescent="0.3">
      <c r="B20" s="7"/>
      <c r="C20" s="10"/>
      <c r="D20" s="10" t="s">
        <v>15</v>
      </c>
      <c r="E20" s="31">
        <v>34.799999999999997</v>
      </c>
      <c r="F20" s="31">
        <v>34.799999999999997</v>
      </c>
      <c r="G20" s="32">
        <v>50</v>
      </c>
      <c r="H20" s="16"/>
      <c r="I20" s="10"/>
      <c r="J20" s="10" t="s">
        <v>22</v>
      </c>
      <c r="K20" s="31"/>
      <c r="L20" s="31"/>
      <c r="M20" s="32"/>
    </row>
    <row r="21" spans="2:13" ht="13.5" customHeight="1" x14ac:dyDescent="0.3">
      <c r="B21" s="7"/>
      <c r="C21" s="10"/>
      <c r="D21" s="10" t="s">
        <v>45</v>
      </c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6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15.75" customHeight="1" x14ac:dyDescent="0.35">
      <c r="B23" s="7"/>
      <c r="C23" s="22" t="s">
        <v>20</v>
      </c>
      <c r="D23" s="10"/>
      <c r="E23" s="37">
        <v>21346.14</v>
      </c>
      <c r="F23" s="37">
        <v>20818.11</v>
      </c>
      <c r="G23" s="37">
        <v>22000</v>
      </c>
      <c r="H23" s="28"/>
      <c r="I23" s="22" t="s">
        <v>40</v>
      </c>
      <c r="J23" s="22"/>
      <c r="K23" s="37">
        <v>2188.2800000000002</v>
      </c>
      <c r="L23" s="37">
        <v>2082.65</v>
      </c>
      <c r="M23" s="38">
        <v>2000</v>
      </c>
    </row>
    <row r="24" spans="2:13" ht="6" customHeight="1" x14ac:dyDescent="0.3">
      <c r="B24" s="7"/>
      <c r="C24" s="10"/>
      <c r="D24" s="10"/>
      <c r="E24" s="31"/>
      <c r="F24" s="31"/>
      <c r="G24" s="32"/>
      <c r="H24" s="16"/>
      <c r="I24" s="10"/>
      <c r="J24" s="10"/>
      <c r="K24" s="31"/>
      <c r="L24" s="31"/>
      <c r="M24" s="32"/>
    </row>
    <row r="25" spans="2:13" ht="13.5" customHeight="1" x14ac:dyDescent="0.3">
      <c r="B25" s="7"/>
      <c r="C25" s="10"/>
      <c r="D25" s="10" t="s">
        <v>21</v>
      </c>
      <c r="E25" s="31">
        <v>5725.93</v>
      </c>
      <c r="F25" s="31">
        <v>6198.46</v>
      </c>
      <c r="G25" s="32">
        <v>6000</v>
      </c>
      <c r="H25" s="16"/>
      <c r="I25" s="10"/>
      <c r="J25" s="10" t="s">
        <v>41</v>
      </c>
      <c r="K25" s="31">
        <v>1188.28</v>
      </c>
      <c r="L25" s="31">
        <v>545.80999999999995</v>
      </c>
      <c r="M25" s="32">
        <v>1000</v>
      </c>
    </row>
    <row r="26" spans="2:13" ht="13.5" customHeight="1" x14ac:dyDescent="0.3">
      <c r="B26" s="7"/>
      <c r="C26" s="10"/>
      <c r="D26" s="10" t="s">
        <v>22</v>
      </c>
      <c r="E26" s="31">
        <v>105</v>
      </c>
      <c r="F26" s="31"/>
      <c r="G26" s="32"/>
      <c r="H26" s="16"/>
      <c r="I26" s="10"/>
      <c r="J26" s="10" t="s">
        <v>43</v>
      </c>
      <c r="K26" s="31">
        <v>1000</v>
      </c>
      <c r="L26" s="31">
        <v>1000</v>
      </c>
      <c r="M26" s="32">
        <v>1000</v>
      </c>
    </row>
    <row r="27" spans="2:13" ht="13.5" customHeight="1" x14ac:dyDescent="0.3">
      <c r="B27" s="7"/>
      <c r="C27" s="10"/>
      <c r="D27" s="10" t="s">
        <v>57</v>
      </c>
      <c r="E27" s="31">
        <v>8871.81</v>
      </c>
      <c r="F27" s="31">
        <v>7615.85</v>
      </c>
      <c r="G27" s="32">
        <v>9000</v>
      </c>
      <c r="H27" s="16"/>
      <c r="I27" s="10"/>
      <c r="J27" s="10" t="s">
        <v>44</v>
      </c>
      <c r="K27" s="31"/>
      <c r="L27" s="31">
        <v>536.84</v>
      </c>
      <c r="M27" s="32"/>
    </row>
    <row r="28" spans="2:13" ht="13.5" customHeight="1" x14ac:dyDescent="0.3">
      <c r="B28" s="7"/>
      <c r="C28" s="10"/>
      <c r="D28" s="10" t="s">
        <v>62</v>
      </c>
      <c r="E28" s="31">
        <v>5455.4</v>
      </c>
      <c r="F28" s="31">
        <v>6009.8</v>
      </c>
      <c r="G28" s="32">
        <v>6000</v>
      </c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25</v>
      </c>
      <c r="E29" s="31">
        <v>1188</v>
      </c>
      <c r="F29" s="31">
        <v>994</v>
      </c>
      <c r="G29" s="32">
        <v>1000</v>
      </c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/>
      <c r="E30" s="31"/>
      <c r="F30" s="31"/>
      <c r="G30" s="32"/>
      <c r="H30" s="16"/>
      <c r="I30" s="10"/>
      <c r="J30" s="10"/>
      <c r="K30" s="31"/>
      <c r="L30" s="31"/>
      <c r="M30" s="32"/>
    </row>
    <row r="31" spans="2:13" ht="6" customHeight="1" x14ac:dyDescent="0.3">
      <c r="B31" s="7"/>
      <c r="C31" s="10"/>
      <c r="D31" s="10"/>
      <c r="E31" s="31"/>
      <c r="F31" s="31"/>
      <c r="G31" s="32"/>
      <c r="H31" s="16"/>
      <c r="I31" s="10"/>
      <c r="J31" s="10"/>
      <c r="K31" s="31"/>
      <c r="L31" s="31"/>
      <c r="M31" s="32"/>
    </row>
    <row r="32" spans="2:13" ht="15" customHeight="1" x14ac:dyDescent="0.35">
      <c r="B32" s="7"/>
      <c r="C32" s="22" t="s">
        <v>16</v>
      </c>
      <c r="D32" s="10"/>
      <c r="E32" s="37"/>
      <c r="F32" s="37"/>
      <c r="G32" s="38"/>
      <c r="H32" s="16"/>
      <c r="I32" s="10"/>
      <c r="J32" s="10"/>
      <c r="K32" s="31"/>
      <c r="L32" s="31"/>
      <c r="M32" s="32"/>
    </row>
    <row r="33" spans="2:13" ht="6" customHeight="1" x14ac:dyDescent="0.3">
      <c r="B33" s="7"/>
      <c r="C33" s="10"/>
      <c r="D33" s="10"/>
      <c r="E33" s="39"/>
      <c r="F33" s="39"/>
      <c r="G33" s="40"/>
      <c r="H33" s="16"/>
      <c r="I33" s="10"/>
      <c r="J33" s="10"/>
      <c r="K33" s="31"/>
      <c r="L33" s="31"/>
      <c r="M33" s="32"/>
    </row>
    <row r="34" spans="2:13" ht="14.25" customHeight="1" x14ac:dyDescent="0.35">
      <c r="B34" s="7"/>
      <c r="C34" s="22" t="s">
        <v>17</v>
      </c>
      <c r="D34" s="10"/>
      <c r="E34" s="37">
        <v>19114.240000000002</v>
      </c>
      <c r="F34" s="37">
        <v>17095.52</v>
      </c>
      <c r="G34" s="37">
        <v>18000</v>
      </c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10"/>
      <c r="D36" s="10" t="s">
        <v>18</v>
      </c>
      <c r="E36" s="31">
        <v>12873</v>
      </c>
      <c r="F36" s="31">
        <v>11452</v>
      </c>
      <c r="G36" s="32">
        <v>12000</v>
      </c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10"/>
      <c r="D37" s="10" t="s">
        <v>19</v>
      </c>
      <c r="E37" s="31">
        <v>3948.74</v>
      </c>
      <c r="F37" s="31">
        <v>3589.52</v>
      </c>
      <c r="G37" s="32">
        <v>4000</v>
      </c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10"/>
      <c r="D38" s="10" t="s">
        <v>71</v>
      </c>
      <c r="E38" s="31">
        <v>2292.5</v>
      </c>
      <c r="F38" s="31">
        <v>2054</v>
      </c>
      <c r="G38" s="32">
        <v>2000</v>
      </c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5" customHeight="1" x14ac:dyDescent="0.35">
      <c r="B40" s="7"/>
      <c r="C40" s="22" t="s">
        <v>26</v>
      </c>
      <c r="D40" s="10"/>
      <c r="E40" s="37">
        <v>5527.8</v>
      </c>
      <c r="F40" s="37">
        <v>5394.5</v>
      </c>
      <c r="G40" s="37">
        <v>2050</v>
      </c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27</v>
      </c>
      <c r="E42" s="31">
        <v>515.6</v>
      </c>
      <c r="F42" s="31">
        <v>381.9</v>
      </c>
      <c r="G42" s="32">
        <v>1000</v>
      </c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10"/>
      <c r="D43" s="10" t="s">
        <v>28</v>
      </c>
      <c r="E43" s="31">
        <v>12.2</v>
      </c>
      <c r="F43" s="31">
        <v>12.6</v>
      </c>
      <c r="G43" s="32">
        <v>50</v>
      </c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76</v>
      </c>
      <c r="E44" s="31">
        <v>5000</v>
      </c>
      <c r="F44" s="31">
        <v>5000</v>
      </c>
      <c r="G44" s="32">
        <v>1000</v>
      </c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/>
      <c r="E45" s="31"/>
      <c r="F45" s="31"/>
      <c r="G45" s="32"/>
      <c r="H45" s="16"/>
      <c r="I45" s="10"/>
      <c r="J45" s="10"/>
      <c r="K45" s="31"/>
      <c r="L45" s="31"/>
      <c r="M45" s="32"/>
    </row>
    <row r="46" spans="2:13" ht="6" customHeight="1" x14ac:dyDescent="0.3">
      <c r="B46" s="7"/>
      <c r="C46" s="10"/>
      <c r="D46" s="10"/>
      <c r="E46" s="31"/>
      <c r="F46" s="31"/>
      <c r="G46" s="32"/>
      <c r="H46" s="16"/>
      <c r="I46" s="10"/>
      <c r="J46" s="10"/>
      <c r="K46" s="31"/>
      <c r="L46" s="31"/>
      <c r="M46" s="32"/>
    </row>
    <row r="47" spans="2:13" ht="15" customHeight="1" x14ac:dyDescent="0.35">
      <c r="B47" s="7"/>
      <c r="C47" s="22" t="s">
        <v>29</v>
      </c>
      <c r="D47" s="10"/>
      <c r="E47" s="37">
        <v>99.58</v>
      </c>
      <c r="F47" s="46" t="s">
        <v>80</v>
      </c>
      <c r="G47" s="46" t="s">
        <v>80</v>
      </c>
      <c r="H47" s="16"/>
      <c r="I47" s="22"/>
      <c r="J47" s="10"/>
      <c r="K47" s="30"/>
      <c r="L47" s="30"/>
      <c r="M47" s="33"/>
    </row>
    <row r="48" spans="2:13" ht="6" customHeight="1" x14ac:dyDescent="0.3">
      <c r="B48" s="7"/>
      <c r="C48" s="10"/>
      <c r="D48" s="10"/>
      <c r="E48" s="39"/>
      <c r="F48" s="39"/>
      <c r="G48" s="40"/>
      <c r="H48" s="16"/>
      <c r="I48" s="10"/>
      <c r="J48" s="10"/>
      <c r="K48" s="31"/>
      <c r="L48" s="31"/>
      <c r="M48" s="32"/>
    </row>
    <row r="49" spans="2:13" ht="15" customHeight="1" x14ac:dyDescent="0.35">
      <c r="B49" s="7"/>
      <c r="C49" s="22"/>
      <c r="D49" s="10" t="s">
        <v>30</v>
      </c>
      <c r="E49" s="37">
        <v>77912.22</v>
      </c>
      <c r="F49" s="37">
        <v>75907.64</v>
      </c>
      <c r="G49" s="38">
        <v>74400</v>
      </c>
      <c r="H49" s="16"/>
      <c r="I49" s="22"/>
      <c r="J49" s="10" t="s">
        <v>31</v>
      </c>
      <c r="K49" s="37">
        <v>79671.429999999993</v>
      </c>
      <c r="L49" s="37">
        <v>76355.06</v>
      </c>
      <c r="M49" s="40">
        <v>74700</v>
      </c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24" customHeight="1" thickBot="1" x14ac:dyDescent="0.4">
      <c r="B51" s="14"/>
      <c r="C51" s="15" t="s">
        <v>53</v>
      </c>
      <c r="D51" s="23"/>
      <c r="E51" s="34">
        <v>1759.21</v>
      </c>
      <c r="F51" s="34">
        <v>447.42</v>
      </c>
      <c r="G51" s="35">
        <v>300</v>
      </c>
      <c r="H51" s="25"/>
      <c r="I51" s="24" t="s">
        <v>52</v>
      </c>
      <c r="J51" s="23"/>
      <c r="K51" s="41" t="s">
        <v>80</v>
      </c>
      <c r="L51" s="41" t="s">
        <v>80</v>
      </c>
      <c r="M51" s="42" t="s">
        <v>80</v>
      </c>
    </row>
    <row r="52" spans="2:13" ht="6" customHeight="1" thickTop="1" thickBot="1" x14ac:dyDescent="0.35">
      <c r="B52" s="9"/>
      <c r="C52" s="12"/>
      <c r="D52" s="12"/>
      <c r="E52" s="12"/>
      <c r="F52" s="12"/>
      <c r="G52" s="13"/>
      <c r="H52" s="17"/>
      <c r="I52" s="12"/>
      <c r="J52" s="12"/>
      <c r="K52" s="12"/>
      <c r="L52" s="12"/>
      <c r="M52" s="13"/>
    </row>
    <row r="53" spans="2:13" ht="6" customHeight="1" x14ac:dyDescent="0.3">
      <c r="B53" s="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</row>
    <row r="54" spans="2:13" ht="18" x14ac:dyDescent="0.35">
      <c r="B54" s="7"/>
      <c r="C54" s="10"/>
      <c r="D54" s="10"/>
      <c r="E54" s="48">
        <v>79671.429999999993</v>
      </c>
      <c r="F54" s="48">
        <v>76355.06</v>
      </c>
      <c r="G54" s="48">
        <v>74700</v>
      </c>
      <c r="H54" s="20"/>
      <c r="I54" s="10"/>
      <c r="J54" s="10"/>
      <c r="K54" s="49">
        <v>79671.429999999993</v>
      </c>
      <c r="L54" s="49">
        <v>76355.06</v>
      </c>
      <c r="M54" s="50">
        <v>74700</v>
      </c>
    </row>
    <row r="55" spans="2:13" ht="6" customHeight="1" thickBot="1" x14ac:dyDescent="0.35"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2:13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3">
      <c r="C57" s="10"/>
      <c r="D57" s="10"/>
      <c r="E57" s="10"/>
      <c r="F57" s="36"/>
      <c r="G57" s="10"/>
      <c r="H57" s="10"/>
      <c r="I57" s="10"/>
      <c r="J57" s="10"/>
      <c r="K57" s="10"/>
      <c r="L57" s="10"/>
      <c r="M57" s="10"/>
    </row>
    <row r="58" spans="2:13" x14ac:dyDescent="0.3">
      <c r="C58" s="10"/>
      <c r="D58" s="10"/>
      <c r="E58" s="36"/>
      <c r="F58" s="36"/>
      <c r="G58" s="36"/>
      <c r="H58" s="10"/>
      <c r="I58" s="10"/>
      <c r="J58" s="36"/>
      <c r="K58" s="10"/>
      <c r="L58" s="10"/>
      <c r="M58" s="10"/>
    </row>
    <row r="59" spans="2:13" x14ac:dyDescent="0.3">
      <c r="C59" s="10"/>
      <c r="D59" s="10"/>
      <c r="E59" s="10"/>
      <c r="F59" s="10"/>
      <c r="G59" s="36"/>
      <c r="H59" s="10"/>
      <c r="I59" s="10"/>
      <c r="J59" s="36"/>
      <c r="K59" s="36"/>
      <c r="L59" s="10"/>
      <c r="M59" s="10"/>
    </row>
    <row r="60" spans="2:13" x14ac:dyDescent="0.3">
      <c r="C60" s="10"/>
      <c r="D60" s="10"/>
      <c r="E60" s="10"/>
      <c r="F60" s="36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K62"/>
  <sheetViews>
    <sheetView topLeftCell="A40" zoomScaleNormal="100" workbookViewId="0">
      <selection activeCell="J25" sqref="J25:J26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31.7109375" style="1" customWidth="1"/>
    <col min="5" max="5" width="21.85546875" style="1" customWidth="1"/>
    <col min="6" max="6" width="21.7109375" style="1" customWidth="1"/>
    <col min="7" max="7" width="2.85546875" style="1" customWidth="1"/>
    <col min="8" max="8" width="3.7109375" style="1" customWidth="1"/>
    <col min="9" max="9" width="31.7109375" style="1" customWidth="1"/>
    <col min="10" max="11" width="21.7109375" style="1" customWidth="1"/>
    <col min="12" max="12" width="3.28515625" style="1" customWidth="1"/>
    <col min="13" max="16384" width="11.42578125" style="1"/>
  </cols>
  <sheetData>
    <row r="1" spans="2:11" s="2" customFormat="1" ht="34.5" customHeight="1" x14ac:dyDescent="0.5">
      <c r="B1" s="2" t="s">
        <v>0</v>
      </c>
      <c r="E1" s="45" t="s">
        <v>72</v>
      </c>
    </row>
    <row r="2" spans="2:11" ht="6" customHeight="1" thickBot="1" x14ac:dyDescent="0.35"/>
    <row r="3" spans="2:11" ht="6" customHeight="1" x14ac:dyDescent="0.3">
      <c r="B3" s="4"/>
      <c r="C3" s="5"/>
      <c r="D3" s="5"/>
      <c r="E3" s="5"/>
      <c r="F3" s="6"/>
      <c r="G3" s="4"/>
      <c r="H3" s="5"/>
      <c r="I3" s="5"/>
      <c r="J3" s="5"/>
      <c r="K3" s="6"/>
    </row>
    <row r="4" spans="2:11" ht="17.25" customHeight="1" x14ac:dyDescent="0.4">
      <c r="B4" s="7"/>
      <c r="D4" s="61" t="s">
        <v>1</v>
      </c>
      <c r="E4" s="61"/>
      <c r="F4" s="8"/>
      <c r="G4" s="7"/>
      <c r="I4" s="61" t="s">
        <v>2</v>
      </c>
      <c r="J4" s="61"/>
      <c r="K4" s="8"/>
    </row>
    <row r="5" spans="2:11" x14ac:dyDescent="0.3">
      <c r="B5" s="7"/>
      <c r="C5" s="10"/>
      <c r="D5" s="10"/>
      <c r="E5" s="26" t="s">
        <v>68</v>
      </c>
      <c r="F5" s="27" t="s">
        <v>70</v>
      </c>
      <c r="G5" s="28"/>
      <c r="H5" s="22"/>
      <c r="I5" s="22"/>
      <c r="J5" s="26" t="s">
        <v>68</v>
      </c>
      <c r="K5" s="27" t="s">
        <v>70</v>
      </c>
    </row>
    <row r="6" spans="2:11" ht="13.5" customHeight="1" x14ac:dyDescent="0.3">
      <c r="B6" s="7"/>
      <c r="C6" s="10"/>
      <c r="D6" s="10"/>
      <c r="E6" s="26"/>
      <c r="F6" s="27" t="s">
        <v>50</v>
      </c>
      <c r="G6" s="28"/>
      <c r="H6" s="22"/>
      <c r="I6" s="22"/>
      <c r="J6" s="26"/>
      <c r="K6" s="27" t="s">
        <v>50</v>
      </c>
    </row>
    <row r="7" spans="2:11" ht="6" customHeight="1" x14ac:dyDescent="0.3">
      <c r="B7" s="7"/>
      <c r="C7" s="10"/>
      <c r="D7" s="10"/>
      <c r="E7" s="10"/>
      <c r="F7" s="11"/>
      <c r="G7" s="16"/>
      <c r="H7" s="10"/>
      <c r="I7" s="10"/>
      <c r="J7" s="10"/>
      <c r="K7" s="11"/>
    </row>
    <row r="8" spans="2:11" ht="15" customHeight="1" x14ac:dyDescent="0.35">
      <c r="B8" s="7"/>
      <c r="C8" s="22" t="s">
        <v>3</v>
      </c>
      <c r="D8" s="10"/>
      <c r="E8" s="37">
        <f>SUM(E10:E15)</f>
        <v>1789.6599999999999</v>
      </c>
      <c r="F8" s="37">
        <f>SUM(F10:F15)</f>
        <v>2700</v>
      </c>
      <c r="G8" s="16"/>
      <c r="H8" s="22" t="s">
        <v>32</v>
      </c>
      <c r="I8" s="10"/>
      <c r="J8" s="37">
        <f>SUM(J10:J15)</f>
        <v>64690.15</v>
      </c>
      <c r="K8" s="38">
        <f>SUM(K10:K15)</f>
        <v>61600</v>
      </c>
    </row>
    <row r="9" spans="2:11" ht="6" customHeight="1" x14ac:dyDescent="0.3">
      <c r="B9" s="7"/>
      <c r="C9" s="10"/>
      <c r="D9" s="10"/>
      <c r="E9" s="31"/>
      <c r="F9" s="32"/>
      <c r="G9" s="16"/>
      <c r="H9" s="10"/>
      <c r="I9" s="10"/>
      <c r="J9" s="31"/>
      <c r="K9" s="32"/>
    </row>
    <row r="10" spans="2:11" ht="13.5" customHeight="1" x14ac:dyDescent="0.3">
      <c r="B10" s="7"/>
      <c r="C10" s="10"/>
      <c r="D10" s="10" t="s">
        <v>4</v>
      </c>
      <c r="E10" s="31">
        <v>460.85</v>
      </c>
      <c r="F10" s="32">
        <v>500</v>
      </c>
      <c r="G10" s="16"/>
      <c r="H10" s="10"/>
      <c r="I10" s="10" t="s">
        <v>33</v>
      </c>
      <c r="J10" s="31">
        <v>17331</v>
      </c>
      <c r="K10" s="32">
        <v>16500</v>
      </c>
    </row>
    <row r="11" spans="2:11" ht="13.5" customHeight="1" x14ac:dyDescent="0.3">
      <c r="B11" s="7"/>
      <c r="C11" s="10"/>
      <c r="D11" s="10" t="s">
        <v>11</v>
      </c>
      <c r="E11" s="31">
        <f>17+155.9</f>
        <v>172.9</v>
      </c>
      <c r="F11" s="32">
        <v>1000</v>
      </c>
      <c r="G11" s="16"/>
      <c r="H11" s="10"/>
      <c r="I11" s="10" t="s">
        <v>34</v>
      </c>
      <c r="J11" s="31">
        <v>30976.25</v>
      </c>
      <c r="K11" s="32">
        <v>30000</v>
      </c>
    </row>
    <row r="12" spans="2:11" ht="13.5" customHeight="1" x14ac:dyDescent="0.3">
      <c r="B12" s="7"/>
      <c r="C12" s="10"/>
      <c r="D12" s="10" t="s">
        <v>5</v>
      </c>
      <c r="E12" s="31"/>
      <c r="F12" s="32"/>
      <c r="G12" s="16"/>
      <c r="H12" s="10"/>
      <c r="I12" s="10" t="s">
        <v>61</v>
      </c>
      <c r="J12" s="31">
        <v>2804</v>
      </c>
      <c r="K12" s="32">
        <v>2800</v>
      </c>
    </row>
    <row r="13" spans="2:11" ht="13.5" customHeight="1" x14ac:dyDescent="0.3">
      <c r="B13" s="7"/>
      <c r="C13" s="10"/>
      <c r="D13" s="10" t="s">
        <v>9</v>
      </c>
      <c r="E13" s="31">
        <f>777.56+199+110.35</f>
        <v>1086.9099999999999</v>
      </c>
      <c r="F13" s="32">
        <v>1100</v>
      </c>
      <c r="G13" s="16"/>
      <c r="H13" s="10"/>
      <c r="I13" s="10" t="s">
        <v>67</v>
      </c>
      <c r="J13" s="31"/>
      <c r="K13" s="32"/>
    </row>
    <row r="14" spans="2:11" ht="13.5" customHeight="1" x14ac:dyDescent="0.3">
      <c r="B14" s="7"/>
      <c r="C14" s="10"/>
      <c r="D14" s="10" t="s">
        <v>46</v>
      </c>
      <c r="E14" s="31">
        <v>69</v>
      </c>
      <c r="F14" s="32">
        <v>100</v>
      </c>
      <c r="G14" s="16"/>
      <c r="H14" s="10"/>
      <c r="I14" s="10" t="s">
        <v>37</v>
      </c>
      <c r="J14" s="31">
        <v>12796.5</v>
      </c>
      <c r="K14" s="32">
        <v>11500</v>
      </c>
    </row>
    <row r="15" spans="2:11" ht="13.5" customHeight="1" x14ac:dyDescent="0.3">
      <c r="B15" s="7"/>
      <c r="C15" s="10"/>
      <c r="D15" s="10"/>
      <c r="E15" s="31"/>
      <c r="F15" s="32"/>
      <c r="G15" s="16"/>
      <c r="H15" s="10"/>
      <c r="I15" s="10" t="s">
        <v>38</v>
      </c>
      <c r="J15" s="31">
        <v>782.4</v>
      </c>
      <c r="K15" s="32">
        <v>800</v>
      </c>
    </row>
    <row r="16" spans="2:11" ht="6" customHeight="1" x14ac:dyDescent="0.3">
      <c r="B16" s="7"/>
      <c r="C16" s="10"/>
      <c r="D16" s="10"/>
      <c r="E16" s="31"/>
      <c r="F16" s="32"/>
      <c r="G16" s="16"/>
      <c r="H16" s="10"/>
      <c r="I16" s="10"/>
      <c r="J16" s="31"/>
      <c r="K16" s="32"/>
    </row>
    <row r="17" spans="2:11" ht="15.75" customHeight="1" x14ac:dyDescent="0.35">
      <c r="B17" s="7"/>
      <c r="C17" s="22" t="s">
        <v>12</v>
      </c>
      <c r="D17" s="10"/>
      <c r="E17" s="37">
        <f>SUM(E19:E21)</f>
        <v>30034.799999999999</v>
      </c>
      <c r="F17" s="37">
        <f>SUM(F19:F21)</f>
        <v>30050</v>
      </c>
      <c r="G17" s="28"/>
      <c r="H17" s="22" t="s">
        <v>39</v>
      </c>
      <c r="I17" s="22"/>
      <c r="J17" s="37">
        <f>SUM(J19:J21)</f>
        <v>12793</v>
      </c>
      <c r="K17" s="38">
        <f>SUM(K19:K21)</f>
        <v>13000</v>
      </c>
    </row>
    <row r="18" spans="2:11" ht="6" customHeight="1" x14ac:dyDescent="0.3">
      <c r="B18" s="7"/>
      <c r="C18" s="10"/>
      <c r="D18" s="10"/>
      <c r="E18" s="31"/>
      <c r="F18" s="32"/>
      <c r="G18" s="16"/>
      <c r="H18" s="10"/>
      <c r="I18" s="10"/>
      <c r="J18" s="31"/>
      <c r="K18" s="32"/>
    </row>
    <row r="19" spans="2:11" ht="13.5" customHeight="1" x14ac:dyDescent="0.3">
      <c r="B19" s="7"/>
      <c r="C19" s="10"/>
      <c r="D19" s="10" t="s">
        <v>13</v>
      </c>
      <c r="E19" s="31">
        <v>30000</v>
      </c>
      <c r="F19" s="32">
        <v>30000</v>
      </c>
      <c r="G19" s="16"/>
      <c r="H19" s="10"/>
      <c r="I19" s="10" t="s">
        <v>57</v>
      </c>
      <c r="J19" s="31">
        <v>12793</v>
      </c>
      <c r="K19" s="32">
        <v>13000</v>
      </c>
    </row>
    <row r="20" spans="2:11" ht="13.5" customHeight="1" x14ac:dyDescent="0.3">
      <c r="B20" s="7"/>
      <c r="C20" s="10"/>
      <c r="D20" s="10" t="s">
        <v>15</v>
      </c>
      <c r="E20" s="31">
        <v>34.799999999999997</v>
      </c>
      <c r="F20" s="32">
        <v>50</v>
      </c>
      <c r="G20" s="16"/>
      <c r="H20" s="10"/>
      <c r="I20" s="10" t="s">
        <v>22</v>
      </c>
      <c r="J20" s="44" t="s">
        <v>73</v>
      </c>
      <c r="K20" s="43" t="s">
        <v>73</v>
      </c>
    </row>
    <row r="21" spans="2:11" ht="13.5" customHeight="1" x14ac:dyDescent="0.3">
      <c r="B21" s="7"/>
      <c r="C21" s="10"/>
      <c r="D21" s="10" t="s">
        <v>45</v>
      </c>
      <c r="E21" s="31"/>
      <c r="F21" s="32"/>
      <c r="G21" s="16"/>
      <c r="H21" s="10"/>
      <c r="I21" s="10"/>
      <c r="J21" s="31"/>
      <c r="K21" s="32"/>
    </row>
    <row r="22" spans="2:11" ht="6" customHeight="1" x14ac:dyDescent="0.3">
      <c r="B22" s="7"/>
      <c r="C22" s="10"/>
      <c r="D22" s="10"/>
      <c r="E22" s="31"/>
      <c r="F22" s="32"/>
      <c r="G22" s="16"/>
      <c r="H22" s="10"/>
      <c r="I22" s="10"/>
      <c r="J22" s="31"/>
      <c r="K22" s="32"/>
    </row>
    <row r="23" spans="2:11" ht="15.75" customHeight="1" x14ac:dyDescent="0.35">
      <c r="B23" s="7"/>
      <c r="C23" s="22" t="s">
        <v>20</v>
      </c>
      <c r="D23" s="10"/>
      <c r="E23" s="37">
        <f>SUM(E25:E29)</f>
        <v>21346.14</v>
      </c>
      <c r="F23" s="37">
        <f>SUM(F25:F29)</f>
        <v>21650</v>
      </c>
      <c r="G23" s="28"/>
      <c r="H23" s="22" t="s">
        <v>40</v>
      </c>
      <c r="I23" s="22"/>
      <c r="J23" s="37">
        <f>SUM(J25:J29)</f>
        <v>2188.2799999999997</v>
      </c>
      <c r="K23" s="38">
        <f>SUM(K25:K29)</f>
        <v>1600</v>
      </c>
    </row>
    <row r="24" spans="2:11" ht="6" customHeight="1" x14ac:dyDescent="0.3">
      <c r="B24" s="7"/>
      <c r="C24" s="10"/>
      <c r="D24" s="10"/>
      <c r="E24" s="31"/>
      <c r="F24" s="32"/>
      <c r="G24" s="16"/>
      <c r="H24" s="10"/>
      <c r="I24" s="10"/>
      <c r="J24" s="31"/>
      <c r="K24" s="32"/>
    </row>
    <row r="25" spans="2:11" ht="13.5" customHeight="1" x14ac:dyDescent="0.3">
      <c r="B25" s="7"/>
      <c r="C25" s="10"/>
      <c r="D25" s="10" t="s">
        <v>21</v>
      </c>
      <c r="E25" s="31">
        <v>5725.93</v>
      </c>
      <c r="F25" s="32">
        <v>5750</v>
      </c>
      <c r="G25" s="16"/>
      <c r="H25" s="10"/>
      <c r="I25" s="10" t="s">
        <v>41</v>
      </c>
      <c r="J25" s="31">
        <v>1188.28</v>
      </c>
      <c r="K25" s="32">
        <v>600</v>
      </c>
    </row>
    <row r="26" spans="2:11" ht="13.5" customHeight="1" x14ac:dyDescent="0.3">
      <c r="B26" s="7"/>
      <c r="C26" s="10"/>
      <c r="D26" s="10" t="s">
        <v>22</v>
      </c>
      <c r="E26" s="31">
        <v>105</v>
      </c>
      <c r="F26" s="32">
        <v>100</v>
      </c>
      <c r="G26" s="16"/>
      <c r="H26" s="10"/>
      <c r="I26" s="10" t="s">
        <v>43</v>
      </c>
      <c r="J26" s="31">
        <v>1000</v>
      </c>
      <c r="K26" s="32">
        <v>1000</v>
      </c>
    </row>
    <row r="27" spans="2:11" ht="13.5" customHeight="1" x14ac:dyDescent="0.3">
      <c r="B27" s="7"/>
      <c r="C27" s="10"/>
      <c r="D27" s="10" t="s">
        <v>57</v>
      </c>
      <c r="E27" s="31">
        <v>8871.81</v>
      </c>
      <c r="F27" s="32">
        <v>9000</v>
      </c>
      <c r="G27" s="16"/>
      <c r="H27" s="10"/>
      <c r="I27" s="10" t="s">
        <v>44</v>
      </c>
      <c r="J27" s="31"/>
      <c r="K27" s="43" t="s">
        <v>75</v>
      </c>
    </row>
    <row r="28" spans="2:11" ht="13.5" customHeight="1" x14ac:dyDescent="0.3">
      <c r="B28" s="7"/>
      <c r="C28" s="10"/>
      <c r="D28" s="10" t="s">
        <v>62</v>
      </c>
      <c r="E28" s="31">
        <v>5455.4</v>
      </c>
      <c r="F28" s="32">
        <v>5500</v>
      </c>
      <c r="G28" s="16"/>
      <c r="H28" s="10"/>
      <c r="I28" s="10"/>
      <c r="J28" s="31"/>
      <c r="K28" s="32"/>
    </row>
    <row r="29" spans="2:11" ht="13.5" customHeight="1" x14ac:dyDescent="0.3">
      <c r="B29" s="7"/>
      <c r="C29" s="10"/>
      <c r="D29" s="10" t="s">
        <v>25</v>
      </c>
      <c r="E29" s="31">
        <v>1188</v>
      </c>
      <c r="F29" s="32">
        <v>1300</v>
      </c>
      <c r="G29" s="16"/>
      <c r="H29" s="10"/>
      <c r="I29" s="10"/>
      <c r="J29" s="31"/>
      <c r="K29" s="32"/>
    </row>
    <row r="30" spans="2:11" ht="6" customHeight="1" x14ac:dyDescent="0.3">
      <c r="B30" s="7"/>
      <c r="C30" s="10"/>
      <c r="D30" s="10"/>
      <c r="E30" s="31"/>
      <c r="F30" s="32"/>
      <c r="G30" s="16"/>
      <c r="H30" s="10"/>
      <c r="I30" s="10"/>
      <c r="J30" s="31"/>
      <c r="K30" s="32"/>
    </row>
    <row r="31" spans="2:11" ht="15" customHeight="1" x14ac:dyDescent="0.35">
      <c r="B31" s="7"/>
      <c r="C31" s="22" t="s">
        <v>16</v>
      </c>
      <c r="D31" s="10"/>
      <c r="E31" s="37"/>
      <c r="F31" s="38"/>
      <c r="G31" s="16"/>
      <c r="H31" s="10"/>
      <c r="I31" s="10"/>
      <c r="J31" s="31"/>
      <c r="K31" s="32"/>
    </row>
    <row r="32" spans="2:11" ht="6" customHeight="1" x14ac:dyDescent="0.3">
      <c r="B32" s="7"/>
      <c r="C32" s="10"/>
      <c r="D32" s="10"/>
      <c r="E32" s="39"/>
      <c r="F32" s="40"/>
      <c r="G32" s="16"/>
      <c r="H32" s="10"/>
      <c r="I32" s="10"/>
      <c r="J32" s="31"/>
      <c r="K32" s="32"/>
    </row>
    <row r="33" spans="2:11" ht="14.25" customHeight="1" x14ac:dyDescent="0.35">
      <c r="B33" s="7"/>
      <c r="C33" s="22" t="s">
        <v>17</v>
      </c>
      <c r="D33" s="10"/>
      <c r="E33" s="37">
        <f>SUM(E35:E38)</f>
        <v>19114.239999999998</v>
      </c>
      <c r="F33" s="37">
        <f>SUM(F35:F38)</f>
        <v>18600</v>
      </c>
      <c r="G33" s="16"/>
      <c r="H33" s="10"/>
      <c r="I33" s="10"/>
      <c r="J33" s="31"/>
      <c r="K33" s="32"/>
    </row>
    <row r="34" spans="2:11" ht="6" customHeight="1" x14ac:dyDescent="0.3">
      <c r="B34" s="7"/>
      <c r="C34" s="10"/>
      <c r="D34" s="10"/>
      <c r="E34" s="31"/>
      <c r="F34" s="32"/>
      <c r="G34" s="16"/>
      <c r="H34" s="10"/>
      <c r="I34" s="10"/>
      <c r="J34" s="31"/>
      <c r="K34" s="32"/>
    </row>
    <row r="35" spans="2:11" ht="13.5" customHeight="1" x14ac:dyDescent="0.3">
      <c r="B35" s="7"/>
      <c r="C35" s="10"/>
      <c r="D35" s="10" t="s">
        <v>18</v>
      </c>
      <c r="E35" s="31">
        <f>10020+2853</f>
        <v>12873</v>
      </c>
      <c r="F35" s="32">
        <v>12000</v>
      </c>
      <c r="G35" s="16"/>
      <c r="H35" s="10"/>
      <c r="I35" s="10"/>
      <c r="J35" s="31"/>
      <c r="K35" s="32"/>
    </row>
    <row r="36" spans="2:11" ht="13.5" customHeight="1" x14ac:dyDescent="0.3">
      <c r="B36" s="7"/>
      <c r="C36" s="10"/>
      <c r="D36" s="10" t="s">
        <v>19</v>
      </c>
      <c r="E36" s="31">
        <f>3871+77.74</f>
        <v>3948.74</v>
      </c>
      <c r="F36" s="32">
        <v>4100</v>
      </c>
      <c r="G36" s="16"/>
      <c r="H36" s="10"/>
      <c r="I36" s="10"/>
      <c r="J36" s="31"/>
      <c r="K36" s="32"/>
    </row>
    <row r="37" spans="2:11" ht="13.5" customHeight="1" x14ac:dyDescent="0.3">
      <c r="B37" s="7"/>
      <c r="C37" s="10"/>
      <c r="D37" s="10" t="s">
        <v>71</v>
      </c>
      <c r="E37" s="31">
        <v>2292.5</v>
      </c>
      <c r="F37" s="32">
        <v>2500</v>
      </c>
      <c r="G37" s="16"/>
      <c r="H37" s="10"/>
      <c r="I37" s="10"/>
      <c r="J37" s="31"/>
      <c r="K37" s="32"/>
    </row>
    <row r="38" spans="2:11" ht="13.5" customHeight="1" x14ac:dyDescent="0.3">
      <c r="B38" s="7"/>
      <c r="C38" s="10"/>
      <c r="D38" s="10" t="s">
        <v>63</v>
      </c>
      <c r="E38" s="31"/>
      <c r="F38" s="32"/>
      <c r="G38" s="16"/>
      <c r="H38" s="10"/>
      <c r="I38" s="10"/>
      <c r="J38" s="31"/>
      <c r="K38" s="32"/>
    </row>
    <row r="39" spans="2:11" ht="6" customHeight="1" x14ac:dyDescent="0.3">
      <c r="B39" s="7"/>
      <c r="C39" s="10"/>
      <c r="D39" s="10"/>
      <c r="E39" s="31"/>
      <c r="F39" s="32"/>
      <c r="G39" s="16"/>
      <c r="H39" s="10"/>
      <c r="I39" s="10"/>
      <c r="J39" s="31"/>
      <c r="K39" s="32"/>
    </row>
    <row r="40" spans="2:11" ht="15" customHeight="1" x14ac:dyDescent="0.35">
      <c r="B40" s="7"/>
      <c r="C40" s="22" t="s">
        <v>26</v>
      </c>
      <c r="D40" s="10"/>
      <c r="E40" s="37">
        <f>SUM(E42:E45)</f>
        <v>5527.8</v>
      </c>
      <c r="F40" s="37">
        <f>SUM(F42:F45)</f>
        <v>3000</v>
      </c>
      <c r="G40" s="16"/>
      <c r="H40" s="10"/>
      <c r="I40" s="10"/>
      <c r="J40" s="31"/>
      <c r="K40" s="32"/>
    </row>
    <row r="41" spans="2:11" ht="6" customHeight="1" x14ac:dyDescent="0.3">
      <c r="B41" s="7"/>
      <c r="C41" s="10"/>
      <c r="D41" s="10"/>
      <c r="E41" s="31"/>
      <c r="F41" s="32"/>
      <c r="G41" s="16"/>
      <c r="H41" s="10"/>
      <c r="I41" s="10"/>
      <c r="J41" s="31"/>
      <c r="K41" s="32"/>
    </row>
    <row r="42" spans="2:11" ht="13.5" customHeight="1" x14ac:dyDescent="0.3">
      <c r="B42" s="7"/>
      <c r="C42" s="10"/>
      <c r="D42" s="10" t="s">
        <v>27</v>
      </c>
      <c r="E42" s="31">
        <v>515.6</v>
      </c>
      <c r="F42" s="32">
        <v>950</v>
      </c>
      <c r="G42" s="16"/>
      <c r="H42" s="10"/>
      <c r="I42" s="10"/>
      <c r="J42" s="31"/>
      <c r="K42" s="32"/>
    </row>
    <row r="43" spans="2:11" ht="13.5" customHeight="1" x14ac:dyDescent="0.3">
      <c r="B43" s="7"/>
      <c r="C43" s="10"/>
      <c r="D43" s="10" t="s">
        <v>28</v>
      </c>
      <c r="E43" s="31">
        <v>12.2</v>
      </c>
      <c r="F43" s="32">
        <v>50</v>
      </c>
      <c r="G43" s="16"/>
      <c r="H43" s="10"/>
      <c r="I43" s="10"/>
      <c r="J43" s="31"/>
      <c r="K43" s="32"/>
    </row>
    <row r="44" spans="2:11" ht="13.5" customHeight="1" x14ac:dyDescent="0.3">
      <c r="B44" s="7"/>
      <c r="C44" s="10"/>
      <c r="D44" s="10" t="s">
        <v>76</v>
      </c>
      <c r="E44" s="31">
        <v>5000</v>
      </c>
      <c r="F44" s="32">
        <v>2000</v>
      </c>
      <c r="G44" s="16"/>
      <c r="H44" s="10"/>
      <c r="I44" s="10"/>
      <c r="J44" s="31"/>
      <c r="K44" s="32"/>
    </row>
    <row r="45" spans="2:11" ht="13.5" customHeight="1" x14ac:dyDescent="0.3">
      <c r="B45" s="7"/>
      <c r="C45" s="10"/>
      <c r="D45" s="10"/>
      <c r="E45" s="31"/>
      <c r="F45" s="32"/>
      <c r="G45" s="16"/>
      <c r="H45" s="10"/>
      <c r="I45" s="10"/>
      <c r="J45" s="31"/>
      <c r="K45" s="32"/>
    </row>
    <row r="46" spans="2:11" ht="6" customHeight="1" x14ac:dyDescent="0.3">
      <c r="B46" s="7"/>
      <c r="C46" s="10"/>
      <c r="D46" s="10"/>
      <c r="E46" s="31"/>
      <c r="F46" s="32"/>
      <c r="G46" s="16"/>
      <c r="H46" s="10"/>
      <c r="I46" s="10"/>
      <c r="J46" s="31"/>
      <c r="K46" s="32"/>
    </row>
    <row r="47" spans="2:11" ht="15" customHeight="1" x14ac:dyDescent="0.35">
      <c r="B47" s="7"/>
      <c r="C47" s="22" t="s">
        <v>29</v>
      </c>
      <c r="D47" s="10"/>
      <c r="E47" s="37">
        <v>99.58</v>
      </c>
      <c r="F47" s="38" t="s">
        <v>74</v>
      </c>
      <c r="G47" s="16"/>
      <c r="H47" s="22"/>
      <c r="I47" s="10"/>
      <c r="J47" s="30"/>
      <c r="K47" s="33"/>
    </row>
    <row r="48" spans="2:11" ht="6" customHeight="1" x14ac:dyDescent="0.3">
      <c r="B48" s="7"/>
      <c r="C48" s="10"/>
      <c r="D48" s="10"/>
      <c r="E48" s="39"/>
      <c r="F48" s="40"/>
      <c r="G48" s="16"/>
      <c r="H48" s="10"/>
      <c r="I48" s="10"/>
      <c r="J48" s="31"/>
      <c r="K48" s="32"/>
    </row>
    <row r="49" spans="2:11" ht="15" customHeight="1" x14ac:dyDescent="0.35">
      <c r="B49" s="7"/>
      <c r="C49" s="22" t="s">
        <v>53</v>
      </c>
      <c r="D49" s="10"/>
      <c r="E49" s="37">
        <f>6759.21-5000</f>
        <v>1759.21</v>
      </c>
      <c r="F49" s="38">
        <v>200</v>
      </c>
      <c r="G49" s="16"/>
      <c r="H49" s="22" t="s">
        <v>52</v>
      </c>
      <c r="I49" s="10"/>
      <c r="J49" s="30"/>
      <c r="K49" s="32"/>
    </row>
    <row r="50" spans="2:11" ht="6" customHeight="1" x14ac:dyDescent="0.3">
      <c r="B50" s="7"/>
      <c r="C50" s="10"/>
      <c r="D50" s="10"/>
      <c r="E50" s="31"/>
      <c r="F50" s="32"/>
      <c r="G50" s="16"/>
      <c r="H50" s="10"/>
      <c r="I50" s="10"/>
      <c r="J50" s="31"/>
      <c r="K50" s="32"/>
    </row>
    <row r="51" spans="2:11" ht="24" customHeight="1" thickBot="1" x14ac:dyDescent="0.4">
      <c r="B51" s="14"/>
      <c r="C51" s="15"/>
      <c r="D51" s="23" t="s">
        <v>30</v>
      </c>
      <c r="E51" s="41">
        <f>E8+E17+E23+E31+E33+E40+E47+E49</f>
        <v>79671.430000000008</v>
      </c>
      <c r="F51" s="42">
        <f>F8+F17+F23+F31+F33+F40+F49</f>
        <v>76200</v>
      </c>
      <c r="G51" s="25"/>
      <c r="H51" s="24"/>
      <c r="I51" s="23" t="s">
        <v>31</v>
      </c>
      <c r="J51" s="41">
        <f>J8+J17+J23+J49</f>
        <v>79671.429999999993</v>
      </c>
      <c r="K51" s="42">
        <f>K8+K17+K23</f>
        <v>76200</v>
      </c>
    </row>
    <row r="52" spans="2:11" ht="6" customHeight="1" thickTop="1" thickBot="1" x14ac:dyDescent="0.35">
      <c r="B52" s="9"/>
      <c r="C52" s="12"/>
      <c r="D52" s="12"/>
      <c r="E52" s="12"/>
      <c r="F52" s="13"/>
      <c r="G52" s="17"/>
      <c r="H52" s="12"/>
      <c r="I52" s="12"/>
      <c r="J52" s="12"/>
      <c r="K52" s="13"/>
    </row>
    <row r="53" spans="2:11" ht="6" customHeight="1" x14ac:dyDescent="0.3">
      <c r="B53" s="4"/>
      <c r="C53" s="18"/>
      <c r="D53" s="18"/>
      <c r="E53" s="18"/>
      <c r="F53" s="18"/>
      <c r="G53" s="18"/>
      <c r="H53" s="18"/>
      <c r="I53" s="18"/>
      <c r="J53" s="18"/>
      <c r="K53" s="19"/>
    </row>
    <row r="54" spans="2:11" ht="18" x14ac:dyDescent="0.35">
      <c r="B54" s="7"/>
      <c r="C54" s="10"/>
      <c r="D54" s="10"/>
      <c r="E54" s="10"/>
      <c r="F54" s="10"/>
      <c r="G54" s="20"/>
      <c r="H54" s="10"/>
      <c r="I54" s="10"/>
      <c r="J54" s="21"/>
      <c r="K54" s="29"/>
    </row>
    <row r="55" spans="2:11" ht="6" customHeight="1" thickBot="1" x14ac:dyDescent="0.35">
      <c r="B55" s="9"/>
      <c r="C55" s="12"/>
      <c r="D55" s="12"/>
      <c r="E55" s="12"/>
      <c r="F55" s="12"/>
      <c r="G55" s="12"/>
      <c r="H55" s="12"/>
      <c r="I55" s="12"/>
      <c r="J55" s="12"/>
      <c r="K55" s="13"/>
    </row>
    <row r="56" spans="2:11" x14ac:dyDescent="0.3">
      <c r="C56" s="10"/>
      <c r="D56" s="10"/>
      <c r="E56" s="10"/>
      <c r="F56" s="10"/>
      <c r="G56" s="10"/>
      <c r="H56" s="10"/>
      <c r="I56" s="10"/>
      <c r="J56" s="10"/>
      <c r="K56" s="10"/>
    </row>
    <row r="57" spans="2:11" ht="15.75" customHeight="1" x14ac:dyDescent="0.3">
      <c r="C57" s="10"/>
      <c r="D57" s="10"/>
      <c r="E57" s="36"/>
      <c r="F57" s="10"/>
      <c r="G57" s="10"/>
      <c r="H57" s="10"/>
      <c r="I57" s="10"/>
      <c r="J57" s="10"/>
      <c r="K57" s="10"/>
    </row>
    <row r="58" spans="2:11" x14ac:dyDescent="0.3">
      <c r="C58" s="10"/>
      <c r="D58" s="10"/>
      <c r="E58" s="36"/>
      <c r="F58" s="36"/>
      <c r="G58" s="10"/>
      <c r="H58" s="10"/>
      <c r="I58" s="36"/>
      <c r="J58" s="36"/>
      <c r="K58" s="10"/>
    </row>
    <row r="59" spans="2:11" x14ac:dyDescent="0.3">
      <c r="C59" s="10"/>
      <c r="D59" s="10"/>
      <c r="E59" s="10"/>
      <c r="F59" s="36"/>
      <c r="G59" s="10"/>
      <c r="H59" s="10"/>
      <c r="I59" s="36"/>
      <c r="J59" s="10"/>
      <c r="K59" s="10"/>
    </row>
    <row r="60" spans="2:11" x14ac:dyDescent="0.3">
      <c r="C60" s="10"/>
      <c r="D60" s="10"/>
      <c r="E60" s="36"/>
      <c r="F60" s="10"/>
      <c r="G60" s="10"/>
      <c r="H60" s="10"/>
      <c r="I60" s="10"/>
      <c r="J60" s="10"/>
      <c r="K60" s="10"/>
    </row>
    <row r="61" spans="2:11" x14ac:dyDescent="0.3">
      <c r="C61" s="10"/>
      <c r="D61" s="10"/>
      <c r="E61" s="10"/>
      <c r="F61" s="10"/>
      <c r="G61" s="10"/>
      <c r="H61" s="10"/>
      <c r="I61" s="10"/>
      <c r="J61" s="10"/>
      <c r="K61" s="10"/>
    </row>
    <row r="62" spans="2:11" x14ac:dyDescent="0.3">
      <c r="C62" s="10"/>
      <c r="D62" s="10"/>
      <c r="E62" s="10"/>
      <c r="F62" s="10"/>
      <c r="G62" s="10"/>
      <c r="H62" s="10"/>
      <c r="I62" s="10"/>
      <c r="J62" s="10"/>
      <c r="K62" s="10"/>
    </row>
  </sheetData>
  <mergeCells count="2">
    <mergeCell ref="D4:E4"/>
    <mergeCell ref="I4:J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2" orientation="landscape" horizontalDpi="4294967293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M62"/>
  <sheetViews>
    <sheetView workbookViewId="0">
      <selection activeCell="E44" sqref="E44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69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62" t="s">
        <v>1</v>
      </c>
      <c r="E4" s="62"/>
      <c r="G4" s="8"/>
      <c r="H4" s="7"/>
      <c r="J4" s="62" t="s">
        <v>2</v>
      </c>
      <c r="K4" s="62"/>
      <c r="M4" s="8"/>
    </row>
    <row r="5" spans="2:13" x14ac:dyDescent="0.3">
      <c r="B5" s="7"/>
      <c r="C5" s="10"/>
      <c r="D5" s="10"/>
      <c r="E5" s="26" t="s">
        <v>56</v>
      </c>
      <c r="F5" s="26" t="s">
        <v>60</v>
      </c>
      <c r="G5" s="27" t="s">
        <v>68</v>
      </c>
      <c r="H5" s="28"/>
      <c r="I5" s="22"/>
      <c r="J5" s="22"/>
      <c r="K5" s="26" t="s">
        <v>56</v>
      </c>
      <c r="L5" s="26" t="s">
        <v>60</v>
      </c>
      <c r="M5" s="27" t="s">
        <v>68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SUM(E10:E15)</f>
        <v>2483.73</v>
      </c>
      <c r="F8" s="37">
        <f>SUM(F10:F15)</f>
        <v>2821.29</v>
      </c>
      <c r="G8" s="37">
        <f>SUM(G10:G15)</f>
        <v>2250</v>
      </c>
      <c r="H8" s="16"/>
      <c r="I8" s="22" t="s">
        <v>32</v>
      </c>
      <c r="J8" s="10"/>
      <c r="K8" s="37">
        <f>SUM(K10:K15)</f>
        <v>65352.35</v>
      </c>
      <c r="L8" s="37">
        <f>SUM(L10:L15)</f>
        <v>64131.770000000004</v>
      </c>
      <c r="M8" s="38">
        <f>SUM(M10:M15)</f>
        <v>61200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789.6</v>
      </c>
      <c r="F10" s="31">
        <v>403.85</v>
      </c>
      <c r="G10" s="32">
        <v>600</v>
      </c>
      <c r="H10" s="16"/>
      <c r="I10" s="10"/>
      <c r="J10" s="10" t="s">
        <v>33</v>
      </c>
      <c r="K10" s="31">
        <v>18812</v>
      </c>
      <c r="L10" s="31">
        <f>18678+100</f>
        <v>18778</v>
      </c>
      <c r="M10" s="32">
        <v>17500</v>
      </c>
    </row>
    <row r="11" spans="2:13" ht="13.5" customHeight="1" x14ac:dyDescent="0.3">
      <c r="B11" s="7"/>
      <c r="C11" s="10"/>
      <c r="D11" s="10" t="s">
        <v>11</v>
      </c>
      <c r="E11" s="31">
        <f>276.6+76</f>
        <v>352.6</v>
      </c>
      <c r="F11" s="31">
        <f>74.5+1271.5</f>
        <v>1346</v>
      </c>
      <c r="G11" s="32">
        <v>400</v>
      </c>
      <c r="H11" s="16"/>
      <c r="I11" s="10"/>
      <c r="J11" s="10" t="s">
        <v>34</v>
      </c>
      <c r="K11" s="31">
        <f>33611.85-1348</f>
        <v>32263.85</v>
      </c>
      <c r="L11" s="31">
        <f>29966.97+417</f>
        <v>30383.97</v>
      </c>
      <c r="M11" s="32">
        <v>28500</v>
      </c>
    </row>
    <row r="12" spans="2:13" ht="13.5" customHeight="1" x14ac:dyDescent="0.3">
      <c r="B12" s="7"/>
      <c r="C12" s="10"/>
      <c r="D12" s="10" t="s">
        <v>5</v>
      </c>
      <c r="E12" s="31">
        <v>55.02</v>
      </c>
      <c r="F12" s="31"/>
      <c r="G12" s="32"/>
      <c r="H12" s="16"/>
      <c r="I12" s="10"/>
      <c r="J12" s="10" t="s">
        <v>61</v>
      </c>
      <c r="K12" s="31">
        <v>1348</v>
      </c>
      <c r="L12" s="31">
        <v>1448</v>
      </c>
      <c r="M12" s="32">
        <v>2800</v>
      </c>
    </row>
    <row r="13" spans="2:13" ht="13.5" customHeight="1" x14ac:dyDescent="0.3">
      <c r="B13" s="7"/>
      <c r="C13" s="10"/>
      <c r="D13" s="10" t="s">
        <v>9</v>
      </c>
      <c r="E13" s="31">
        <f>778.21+258.7+157.6</f>
        <v>1194.51</v>
      </c>
      <c r="F13" s="31">
        <f>701.64+238.8</f>
        <v>940.44</v>
      </c>
      <c r="G13" s="32">
        <v>1100</v>
      </c>
      <c r="H13" s="16"/>
      <c r="I13" s="10"/>
      <c r="J13" s="10" t="s">
        <v>67</v>
      </c>
      <c r="K13" s="31"/>
      <c r="L13" s="31">
        <v>250</v>
      </c>
      <c r="M13" s="32"/>
    </row>
    <row r="14" spans="2:13" ht="13.5" customHeight="1" x14ac:dyDescent="0.3">
      <c r="B14" s="7"/>
      <c r="C14" s="10"/>
      <c r="D14" s="10" t="s">
        <v>46</v>
      </c>
      <c r="E14" s="31">
        <v>92</v>
      </c>
      <c r="F14" s="31">
        <v>131</v>
      </c>
      <c r="G14" s="32">
        <v>150</v>
      </c>
      <c r="H14" s="16"/>
      <c r="I14" s="10"/>
      <c r="J14" s="10" t="s">
        <v>37</v>
      </c>
      <c r="K14" s="31">
        <v>11916</v>
      </c>
      <c r="L14" s="31">
        <v>12425</v>
      </c>
      <c r="M14" s="32">
        <v>11500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 t="s">
        <v>38</v>
      </c>
      <c r="K15" s="31">
        <v>1012.5</v>
      </c>
      <c r="L15" s="31">
        <v>846.8</v>
      </c>
      <c r="M15" s="32">
        <v>900</v>
      </c>
    </row>
    <row r="16" spans="2:13" ht="6" customHeight="1" x14ac:dyDescent="0.3">
      <c r="B16" s="7"/>
      <c r="C16" s="10"/>
      <c r="D16" s="10"/>
      <c r="E16" s="31"/>
      <c r="F16" s="31"/>
      <c r="G16" s="32"/>
      <c r="H16" s="16"/>
      <c r="I16" s="10"/>
      <c r="J16" s="10"/>
      <c r="K16" s="31"/>
      <c r="L16" s="31"/>
      <c r="M16" s="32"/>
    </row>
    <row r="17" spans="2:13" ht="15.75" customHeight="1" x14ac:dyDescent="0.35">
      <c r="B17" s="7"/>
      <c r="C17" s="22" t="s">
        <v>12</v>
      </c>
      <c r="D17" s="10"/>
      <c r="E17" s="37">
        <f>SUM(E19:E21)</f>
        <v>30032</v>
      </c>
      <c r="F17" s="37">
        <f>SUM(F19:F21)</f>
        <v>30017.4</v>
      </c>
      <c r="G17" s="37">
        <f>SUM(G19:G21)</f>
        <v>30050</v>
      </c>
      <c r="H17" s="28"/>
      <c r="I17" s="22" t="s">
        <v>39</v>
      </c>
      <c r="J17" s="22"/>
      <c r="K17" s="37">
        <f>SUM(K19:K21)</f>
        <v>8806.5</v>
      </c>
      <c r="L17" s="37">
        <f>SUM(L19:L21)</f>
        <v>10389.799999999999</v>
      </c>
      <c r="M17" s="38">
        <f>SUM(M19:M21)</f>
        <v>10500</v>
      </c>
    </row>
    <row r="18" spans="2:13" ht="6" customHeight="1" x14ac:dyDescent="0.3">
      <c r="B18" s="7"/>
      <c r="C18" s="10"/>
      <c r="D18" s="10"/>
      <c r="E18" s="31"/>
      <c r="F18" s="31"/>
      <c r="G18" s="32"/>
      <c r="H18" s="16"/>
      <c r="I18" s="10"/>
      <c r="J18" s="10"/>
      <c r="K18" s="31"/>
      <c r="L18" s="31"/>
      <c r="M18" s="32"/>
    </row>
    <row r="19" spans="2:13" ht="13.5" customHeight="1" x14ac:dyDescent="0.3">
      <c r="B19" s="7"/>
      <c r="C19" s="10"/>
      <c r="D19" s="10" t="s">
        <v>13</v>
      </c>
      <c r="E19" s="31">
        <v>30000</v>
      </c>
      <c r="F19" s="31">
        <v>30000</v>
      </c>
      <c r="G19" s="32">
        <v>30000</v>
      </c>
      <c r="H19" s="16"/>
      <c r="I19" s="10"/>
      <c r="J19" s="10" t="s">
        <v>57</v>
      </c>
      <c r="K19" s="31">
        <v>8769</v>
      </c>
      <c r="L19" s="31">
        <v>10356.799999999999</v>
      </c>
      <c r="M19" s="32">
        <v>10450</v>
      </c>
    </row>
    <row r="20" spans="2:13" ht="13.5" customHeight="1" x14ac:dyDescent="0.3">
      <c r="B20" s="7"/>
      <c r="C20" s="10"/>
      <c r="D20" s="10" t="s">
        <v>15</v>
      </c>
      <c r="E20" s="31">
        <v>32</v>
      </c>
      <c r="F20" s="31">
        <v>17.399999999999999</v>
      </c>
      <c r="G20" s="32">
        <v>50</v>
      </c>
      <c r="H20" s="16"/>
      <c r="I20" s="10"/>
      <c r="J20" s="10" t="s">
        <v>22</v>
      </c>
      <c r="K20" s="31">
        <v>37.5</v>
      </c>
      <c r="L20" s="31">
        <v>33</v>
      </c>
      <c r="M20" s="32">
        <v>50</v>
      </c>
    </row>
    <row r="21" spans="2:13" ht="13.5" customHeight="1" x14ac:dyDescent="0.3">
      <c r="B21" s="7"/>
      <c r="C21" s="10"/>
      <c r="D21" s="10" t="s">
        <v>45</v>
      </c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6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15.75" customHeight="1" x14ac:dyDescent="0.35">
      <c r="B23" s="7"/>
      <c r="C23" s="22" t="s">
        <v>20</v>
      </c>
      <c r="D23" s="10"/>
      <c r="E23" s="37">
        <f>SUM(E25:E30)</f>
        <v>16820.54</v>
      </c>
      <c r="F23" s="37">
        <f>SUM(F25:F30)</f>
        <v>18075.900000000001</v>
      </c>
      <c r="G23" s="37">
        <f>SUM(G25:G30)</f>
        <v>20650</v>
      </c>
      <c r="H23" s="28"/>
      <c r="I23" s="22" t="s">
        <v>40</v>
      </c>
      <c r="J23" s="22"/>
      <c r="K23" s="37">
        <f>SUM(K25:K30)</f>
        <v>1008.3</v>
      </c>
      <c r="L23" s="37">
        <f>SUM(L25:L30)</f>
        <v>2695.59</v>
      </c>
      <c r="M23" s="38">
        <f>SUM(M25:M30)</f>
        <v>2500</v>
      </c>
    </row>
    <row r="24" spans="2:13" ht="6" customHeight="1" x14ac:dyDescent="0.3">
      <c r="B24" s="7"/>
      <c r="C24" s="10"/>
      <c r="D24" s="10"/>
      <c r="E24" s="31"/>
      <c r="F24" s="31"/>
      <c r="G24" s="32"/>
      <c r="H24" s="16"/>
      <c r="I24" s="10"/>
      <c r="J24" s="10"/>
      <c r="K24" s="31"/>
      <c r="L24" s="31"/>
      <c r="M24" s="32"/>
    </row>
    <row r="25" spans="2:13" ht="13.5" customHeight="1" x14ac:dyDescent="0.3">
      <c r="B25" s="7"/>
      <c r="C25" s="10"/>
      <c r="D25" s="10" t="s">
        <v>21</v>
      </c>
      <c r="E25" s="31">
        <v>6685.94</v>
      </c>
      <c r="F25" s="31">
        <v>6019.11</v>
      </c>
      <c r="G25" s="32">
        <v>5750</v>
      </c>
      <c r="H25" s="16"/>
      <c r="I25" s="10"/>
      <c r="J25" s="10" t="s">
        <v>41</v>
      </c>
      <c r="K25" s="31">
        <v>1008.3</v>
      </c>
      <c r="L25" s="31">
        <v>1695.59</v>
      </c>
      <c r="M25" s="32">
        <v>1500</v>
      </c>
    </row>
    <row r="26" spans="2:13" ht="13.5" customHeight="1" x14ac:dyDescent="0.3">
      <c r="B26" s="7"/>
      <c r="C26" s="10"/>
      <c r="D26" s="10" t="s">
        <v>22</v>
      </c>
      <c r="E26" s="31">
        <v>704</v>
      </c>
      <c r="F26" s="31">
        <v>54</v>
      </c>
      <c r="G26" s="32">
        <v>100</v>
      </c>
      <c r="H26" s="16"/>
      <c r="I26" s="10"/>
      <c r="J26" s="10" t="s">
        <v>43</v>
      </c>
      <c r="K26" s="31"/>
      <c r="L26" s="31">
        <v>1000</v>
      </c>
      <c r="M26" s="32">
        <v>1000</v>
      </c>
    </row>
    <row r="27" spans="2:13" ht="13.5" customHeight="1" x14ac:dyDescent="0.3">
      <c r="B27" s="7"/>
      <c r="C27" s="10"/>
      <c r="D27" s="10" t="s">
        <v>57</v>
      </c>
      <c r="E27" s="31">
        <v>5363.7</v>
      </c>
      <c r="F27" s="31">
        <v>7618.39</v>
      </c>
      <c r="G27" s="32">
        <v>8000</v>
      </c>
      <c r="H27" s="16"/>
      <c r="I27" s="10"/>
      <c r="J27" s="10" t="s">
        <v>44</v>
      </c>
      <c r="K27" s="31"/>
      <c r="L27" s="31"/>
      <c r="M27" s="32"/>
    </row>
    <row r="28" spans="2:13" ht="13.5" customHeight="1" x14ac:dyDescent="0.3">
      <c r="B28" s="7"/>
      <c r="C28" s="10"/>
      <c r="D28" s="10" t="s">
        <v>62</v>
      </c>
      <c r="E28" s="31">
        <v>2694.9</v>
      </c>
      <c r="F28" s="31">
        <v>2787.4</v>
      </c>
      <c r="G28" s="32">
        <v>5500</v>
      </c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66</v>
      </c>
      <c r="E29" s="31"/>
      <c r="F29" s="31">
        <v>315</v>
      </c>
      <c r="G29" s="32"/>
      <c r="H29" s="16"/>
      <c r="I29" s="10"/>
      <c r="J29" s="10"/>
      <c r="K29" s="31"/>
      <c r="L29" s="31"/>
      <c r="M29" s="32"/>
    </row>
    <row r="30" spans="2:13" ht="13.5" customHeight="1" x14ac:dyDescent="0.3">
      <c r="B30" s="7"/>
      <c r="C30" s="10"/>
      <c r="D30" s="10" t="s">
        <v>25</v>
      </c>
      <c r="E30" s="31">
        <v>1372</v>
      </c>
      <c r="F30" s="31">
        <v>1282</v>
      </c>
      <c r="G30" s="32">
        <v>1300</v>
      </c>
      <c r="H30" s="16"/>
      <c r="I30" s="10"/>
      <c r="J30" s="10"/>
      <c r="K30" s="31"/>
      <c r="L30" s="31"/>
      <c r="M30" s="32"/>
    </row>
    <row r="31" spans="2:13" ht="6" customHeight="1" x14ac:dyDescent="0.3">
      <c r="B31" s="7"/>
      <c r="C31" s="10"/>
      <c r="D31" s="10"/>
      <c r="E31" s="31"/>
      <c r="F31" s="31"/>
      <c r="G31" s="32"/>
      <c r="H31" s="16"/>
      <c r="I31" s="10"/>
      <c r="J31" s="10"/>
      <c r="K31" s="31"/>
      <c r="L31" s="31"/>
      <c r="M31" s="32"/>
    </row>
    <row r="32" spans="2:13" ht="15" customHeight="1" x14ac:dyDescent="0.35">
      <c r="B32" s="7"/>
      <c r="C32" s="22" t="s">
        <v>16</v>
      </c>
      <c r="D32" s="10"/>
      <c r="E32" s="37"/>
      <c r="F32" s="37"/>
      <c r="G32" s="38"/>
      <c r="H32" s="16"/>
      <c r="I32" s="10"/>
      <c r="J32" s="10"/>
      <c r="K32" s="31"/>
      <c r="L32" s="31"/>
      <c r="M32" s="32"/>
    </row>
    <row r="33" spans="2:13" ht="6" customHeight="1" x14ac:dyDescent="0.3">
      <c r="B33" s="7"/>
      <c r="C33" s="10"/>
      <c r="D33" s="10"/>
      <c r="E33" s="39"/>
      <c r="F33" s="39"/>
      <c r="G33" s="40"/>
      <c r="H33" s="16"/>
      <c r="I33" s="10"/>
      <c r="J33" s="10"/>
      <c r="K33" s="31"/>
      <c r="L33" s="31"/>
      <c r="M33" s="32"/>
    </row>
    <row r="34" spans="2:13" ht="14.25" customHeight="1" x14ac:dyDescent="0.35">
      <c r="B34" s="7"/>
      <c r="C34" s="22" t="s">
        <v>17</v>
      </c>
      <c r="D34" s="10"/>
      <c r="E34" s="37">
        <f>SUM(E36:E38)</f>
        <v>15369.27</v>
      </c>
      <c r="F34" s="37">
        <f>SUM(F36:F38)</f>
        <v>15006.86</v>
      </c>
      <c r="G34" s="37">
        <f>SUM(G36:G38)</f>
        <v>16100</v>
      </c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10"/>
      <c r="D36" s="10" t="s">
        <v>18</v>
      </c>
      <c r="E36" s="31">
        <f>8608.32+2405.1</f>
        <v>11013.42</v>
      </c>
      <c r="F36" s="31">
        <f>8808.32+2439.79+400</f>
        <v>11648.11</v>
      </c>
      <c r="G36" s="32">
        <v>12000</v>
      </c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10"/>
      <c r="D37" s="10" t="s">
        <v>19</v>
      </c>
      <c r="E37" s="31">
        <f>3709.9+75.95</f>
        <v>3785.85</v>
      </c>
      <c r="F37" s="31">
        <f>3682.21+76.54+170</f>
        <v>3928.75</v>
      </c>
      <c r="G37" s="32">
        <v>4100</v>
      </c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10"/>
      <c r="D38" s="10" t="s">
        <v>63</v>
      </c>
      <c r="E38" s="31">
        <v>570</v>
      </c>
      <c r="F38" s="31">
        <v>-570</v>
      </c>
      <c r="G38" s="32"/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5" customHeight="1" x14ac:dyDescent="0.35">
      <c r="B40" s="7"/>
      <c r="C40" s="22" t="s">
        <v>26</v>
      </c>
      <c r="D40" s="10"/>
      <c r="E40" s="37">
        <f>SUM(E42:E45)</f>
        <v>7829.84</v>
      </c>
      <c r="F40" s="37">
        <f>SUM(F42:F45)</f>
        <v>728.64999999999964</v>
      </c>
      <c r="G40" s="37">
        <f>SUM(G42:G45)</f>
        <v>4050</v>
      </c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27</v>
      </c>
      <c r="E42" s="31">
        <v>816.85</v>
      </c>
      <c r="F42" s="31">
        <v>717.65</v>
      </c>
      <c r="G42" s="32">
        <v>1000</v>
      </c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10"/>
      <c r="D43" s="10" t="s">
        <v>28</v>
      </c>
      <c r="E43" s="31">
        <v>12.99</v>
      </c>
      <c r="F43" s="31">
        <v>11</v>
      </c>
      <c r="G43" s="32">
        <v>50</v>
      </c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64</v>
      </c>
      <c r="E44" s="31"/>
      <c r="F44" s="31">
        <v>7000</v>
      </c>
      <c r="G44" s="32">
        <v>3000</v>
      </c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 t="s">
        <v>65</v>
      </c>
      <c r="E45" s="31">
        <v>7000</v>
      </c>
      <c r="F45" s="31">
        <v>-7000</v>
      </c>
      <c r="G45" s="32"/>
      <c r="H45" s="16"/>
      <c r="I45" s="10"/>
      <c r="J45" s="10"/>
      <c r="K45" s="31"/>
      <c r="L45" s="31"/>
      <c r="M45" s="32"/>
    </row>
    <row r="46" spans="2:13" ht="6" customHeight="1" x14ac:dyDescent="0.3">
      <c r="B46" s="7"/>
      <c r="C46" s="10"/>
      <c r="D46" s="10"/>
      <c r="E46" s="31"/>
      <c r="F46" s="31"/>
      <c r="G46" s="32"/>
      <c r="H46" s="16"/>
      <c r="I46" s="10"/>
      <c r="J46" s="10"/>
      <c r="K46" s="31"/>
      <c r="L46" s="31"/>
      <c r="M46" s="32"/>
    </row>
    <row r="47" spans="2:13" ht="15" customHeight="1" x14ac:dyDescent="0.35">
      <c r="B47" s="7"/>
      <c r="C47" s="22" t="s">
        <v>29</v>
      </c>
      <c r="D47" s="10"/>
      <c r="E47" s="37">
        <v>603.39</v>
      </c>
      <c r="F47" s="37">
        <v>241.9</v>
      </c>
      <c r="G47" s="38">
        <v>100</v>
      </c>
      <c r="H47" s="16"/>
      <c r="I47" s="22"/>
      <c r="J47" s="10"/>
      <c r="K47" s="30"/>
      <c r="L47" s="30"/>
      <c r="M47" s="33"/>
    </row>
    <row r="48" spans="2:13" ht="6" customHeight="1" x14ac:dyDescent="0.3">
      <c r="B48" s="7"/>
      <c r="C48" s="10"/>
      <c r="D48" s="10"/>
      <c r="E48" s="39"/>
      <c r="F48" s="39"/>
      <c r="G48" s="40"/>
      <c r="H48" s="16"/>
      <c r="I48" s="10"/>
      <c r="J48" s="10"/>
      <c r="K48" s="31"/>
      <c r="L48" s="31"/>
      <c r="M48" s="32"/>
    </row>
    <row r="49" spans="2:13" ht="15" customHeight="1" x14ac:dyDescent="0.35">
      <c r="B49" s="7"/>
      <c r="C49" s="22" t="s">
        <v>53</v>
      </c>
      <c r="D49" s="10"/>
      <c r="E49" s="37">
        <v>2028.38</v>
      </c>
      <c r="F49" s="37">
        <f>2755.16+570+7000</f>
        <v>10325.16</v>
      </c>
      <c r="G49" s="38">
        <v>1000</v>
      </c>
      <c r="H49" s="16"/>
      <c r="I49" s="22" t="s">
        <v>52</v>
      </c>
      <c r="J49" s="10"/>
      <c r="K49" s="30"/>
      <c r="L49" s="30"/>
      <c r="M49" s="32"/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24" customHeight="1" thickBot="1" x14ac:dyDescent="0.4">
      <c r="B51" s="14"/>
      <c r="C51" s="15"/>
      <c r="D51" s="23" t="s">
        <v>30</v>
      </c>
      <c r="E51" s="41">
        <f>E8+E17+E23+E32+E34+E40+E47+E49</f>
        <v>75167.150000000009</v>
      </c>
      <c r="F51" s="41">
        <f>F8+F17+F23+F32+F34+F40+F47+F49</f>
        <v>77217.16</v>
      </c>
      <c r="G51" s="42">
        <f>G8+G17+G23+G32+G34+G40+G47+G49</f>
        <v>74200</v>
      </c>
      <c r="H51" s="25"/>
      <c r="I51" s="24"/>
      <c r="J51" s="23" t="s">
        <v>31</v>
      </c>
      <c r="K51" s="41">
        <f>K8+K17+K23+K49</f>
        <v>75167.150000000009</v>
      </c>
      <c r="L51" s="41">
        <f>L8+L17+L23+L49</f>
        <v>77217.16</v>
      </c>
      <c r="M51" s="42">
        <f>M8+M17+M23</f>
        <v>74200</v>
      </c>
    </row>
    <row r="52" spans="2:13" ht="6" customHeight="1" thickTop="1" thickBot="1" x14ac:dyDescent="0.35">
      <c r="B52" s="9"/>
      <c r="C52" s="12"/>
      <c r="D52" s="12"/>
      <c r="E52" s="12"/>
      <c r="F52" s="12"/>
      <c r="G52" s="13"/>
      <c r="H52" s="17"/>
      <c r="I52" s="12"/>
      <c r="J52" s="12"/>
      <c r="K52" s="12"/>
      <c r="L52" s="12"/>
      <c r="M52" s="13"/>
    </row>
    <row r="53" spans="2:13" ht="6" customHeight="1" x14ac:dyDescent="0.3">
      <c r="B53" s="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</row>
    <row r="54" spans="2:13" ht="18" x14ac:dyDescent="0.35">
      <c r="B54" s="7"/>
      <c r="C54" s="10"/>
      <c r="D54" s="10"/>
      <c r="E54" s="10"/>
      <c r="F54" s="10"/>
      <c r="G54" s="10"/>
      <c r="H54" s="20"/>
      <c r="I54" s="10"/>
      <c r="J54" s="10"/>
      <c r="K54" s="21"/>
      <c r="L54" s="21"/>
      <c r="M54" s="29"/>
    </row>
    <row r="55" spans="2:13" ht="6" customHeight="1" thickBot="1" x14ac:dyDescent="0.35"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2:13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3">
      <c r="C57" s="10"/>
      <c r="D57" s="10"/>
      <c r="E57" s="10"/>
      <c r="F57" s="36"/>
      <c r="G57" s="10"/>
      <c r="H57" s="10"/>
      <c r="I57" s="10"/>
      <c r="J57" s="10"/>
      <c r="K57" s="10"/>
      <c r="L57" s="10"/>
      <c r="M57" s="10"/>
    </row>
    <row r="58" spans="2:13" x14ac:dyDescent="0.3">
      <c r="C58" s="10"/>
      <c r="D58" s="10"/>
      <c r="E58" s="36"/>
      <c r="F58" s="36"/>
      <c r="G58" s="36"/>
      <c r="H58" s="10"/>
      <c r="I58" s="10"/>
      <c r="J58" s="36"/>
      <c r="K58" s="10"/>
      <c r="L58" s="10"/>
      <c r="M58" s="10"/>
    </row>
    <row r="59" spans="2:13" x14ac:dyDescent="0.3">
      <c r="C59" s="10"/>
      <c r="D59" s="10"/>
      <c r="E59" s="10"/>
      <c r="F59" s="10"/>
      <c r="G59" s="36"/>
      <c r="H59" s="10"/>
      <c r="I59" s="10"/>
      <c r="J59" s="36"/>
      <c r="K59" s="36"/>
      <c r="L59" s="10"/>
      <c r="M59" s="10"/>
    </row>
    <row r="60" spans="2:13" x14ac:dyDescent="0.3">
      <c r="C60" s="10"/>
      <c r="D60" s="10"/>
      <c r="E60" s="10"/>
      <c r="F60" s="36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</sheetData>
  <mergeCells count="2">
    <mergeCell ref="D4:E4"/>
    <mergeCell ref="J4:K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M61"/>
  <sheetViews>
    <sheetView topLeftCell="A31" workbookViewId="0">
      <selection activeCell="G14" sqref="G14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7.140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59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62" t="s">
        <v>1</v>
      </c>
      <c r="E4" s="62"/>
      <c r="G4" s="8"/>
      <c r="H4" s="7"/>
      <c r="J4" s="62" t="s">
        <v>2</v>
      </c>
      <c r="K4" s="62"/>
      <c r="M4" s="8"/>
    </row>
    <row r="5" spans="2:13" x14ac:dyDescent="0.3">
      <c r="B5" s="7"/>
      <c r="C5" s="10"/>
      <c r="D5" s="10"/>
      <c r="E5" s="26" t="s">
        <v>49</v>
      </c>
      <c r="F5" s="26" t="s">
        <v>56</v>
      </c>
      <c r="G5" s="27" t="s">
        <v>60</v>
      </c>
      <c r="H5" s="28"/>
      <c r="I5" s="22"/>
      <c r="J5" s="22"/>
      <c r="K5" s="26" t="s">
        <v>49</v>
      </c>
      <c r="L5" s="26" t="s">
        <v>56</v>
      </c>
      <c r="M5" s="27" t="s">
        <v>60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5" customHeight="1" x14ac:dyDescent="0.35">
      <c r="B8" s="7"/>
      <c r="C8" s="22" t="s">
        <v>3</v>
      </c>
      <c r="D8" s="10"/>
      <c r="E8" s="37">
        <f>SUM(E10:E15)</f>
        <v>2369.62</v>
      </c>
      <c r="F8" s="37">
        <f>SUM(F10:F15)</f>
        <v>2483.73</v>
      </c>
      <c r="G8" s="37">
        <f>SUM(G10:G15)</f>
        <v>2700</v>
      </c>
      <c r="H8" s="16"/>
      <c r="I8" s="22" t="s">
        <v>32</v>
      </c>
      <c r="J8" s="10"/>
      <c r="K8" s="37">
        <f>SUM(K10:K15)</f>
        <v>59209.48</v>
      </c>
      <c r="L8" s="37">
        <f>SUM(L10:L15)</f>
        <v>65352.35</v>
      </c>
      <c r="M8" s="38">
        <f>SUM(M10:M15)</f>
        <v>63400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667.93</v>
      </c>
      <c r="F10" s="31">
        <v>789.6</v>
      </c>
      <c r="G10" s="32">
        <v>700</v>
      </c>
      <c r="H10" s="16"/>
      <c r="I10" s="10"/>
      <c r="J10" s="10" t="s">
        <v>33</v>
      </c>
      <c r="K10" s="31">
        <v>18100</v>
      </c>
      <c r="L10" s="31">
        <v>18812</v>
      </c>
      <c r="M10" s="32">
        <v>18000</v>
      </c>
    </row>
    <row r="11" spans="2:13" ht="13.5" customHeight="1" x14ac:dyDescent="0.3">
      <c r="B11" s="7"/>
      <c r="C11" s="10"/>
      <c r="D11" s="10" t="s">
        <v>11</v>
      </c>
      <c r="E11" s="31">
        <f>41.29+516.49</f>
        <v>557.78</v>
      </c>
      <c r="F11" s="31">
        <f>276.6+76</f>
        <v>352.6</v>
      </c>
      <c r="G11" s="32">
        <v>600</v>
      </c>
      <c r="H11" s="16"/>
      <c r="I11" s="10"/>
      <c r="J11" s="10" t="s">
        <v>34</v>
      </c>
      <c r="K11" s="31">
        <v>30039</v>
      </c>
      <c r="L11" s="31">
        <f>33611.85-1348</f>
        <v>32263.85</v>
      </c>
      <c r="M11" s="32">
        <v>31000</v>
      </c>
    </row>
    <row r="12" spans="2:13" ht="13.5" customHeight="1" x14ac:dyDescent="0.3">
      <c r="B12" s="7"/>
      <c r="C12" s="10"/>
      <c r="D12" s="10" t="s">
        <v>5</v>
      </c>
      <c r="E12" s="31"/>
      <c r="F12" s="31">
        <v>55.02</v>
      </c>
      <c r="G12" s="32"/>
      <c r="H12" s="16"/>
      <c r="I12" s="10"/>
      <c r="J12" s="10" t="s">
        <v>61</v>
      </c>
      <c r="K12" s="31"/>
      <c r="L12" s="31">
        <v>1348</v>
      </c>
      <c r="M12" s="32">
        <v>1500</v>
      </c>
    </row>
    <row r="13" spans="2:13" ht="13.5" customHeight="1" x14ac:dyDescent="0.3">
      <c r="B13" s="7"/>
      <c r="C13" s="10"/>
      <c r="D13" s="10" t="s">
        <v>9</v>
      </c>
      <c r="E13" s="31">
        <f>218.9+120+713.01</f>
        <v>1051.9099999999999</v>
      </c>
      <c r="F13" s="31">
        <f>778.21+258.7+157.6</f>
        <v>1194.51</v>
      </c>
      <c r="G13" s="32">
        <v>1300</v>
      </c>
      <c r="H13" s="16"/>
      <c r="I13" s="10"/>
      <c r="J13" s="10" t="s">
        <v>37</v>
      </c>
      <c r="K13" s="31">
        <v>10285.5</v>
      </c>
      <c r="L13" s="31">
        <v>11916</v>
      </c>
      <c r="M13" s="32">
        <v>12000</v>
      </c>
    </row>
    <row r="14" spans="2:13" ht="13.5" customHeight="1" x14ac:dyDescent="0.3">
      <c r="B14" s="7"/>
      <c r="C14" s="10"/>
      <c r="D14" s="10" t="s">
        <v>46</v>
      </c>
      <c r="E14" s="31">
        <v>92</v>
      </c>
      <c r="F14" s="31">
        <v>92</v>
      </c>
      <c r="G14" s="32">
        <v>100</v>
      </c>
      <c r="H14" s="16"/>
      <c r="I14" s="10"/>
      <c r="J14" s="10" t="s">
        <v>38</v>
      </c>
      <c r="K14" s="31">
        <v>784.98</v>
      </c>
      <c r="L14" s="31">
        <v>1012.5</v>
      </c>
      <c r="M14" s="32">
        <v>900</v>
      </c>
    </row>
    <row r="15" spans="2:13" ht="13.5" customHeight="1" x14ac:dyDescent="0.3">
      <c r="B15" s="7"/>
      <c r="C15" s="10"/>
      <c r="D15" s="10"/>
      <c r="E15" s="31"/>
      <c r="F15" s="31"/>
      <c r="G15" s="32"/>
      <c r="H15" s="16"/>
      <c r="I15" s="10"/>
      <c r="J15" s="10"/>
      <c r="K15" s="31"/>
      <c r="L15" s="31"/>
      <c r="M15" s="32"/>
    </row>
    <row r="16" spans="2:13" ht="6" customHeight="1" x14ac:dyDescent="0.3">
      <c r="B16" s="7"/>
      <c r="C16" s="10"/>
      <c r="D16" s="10"/>
      <c r="E16" s="31"/>
      <c r="F16" s="31"/>
      <c r="G16" s="32"/>
      <c r="H16" s="16"/>
      <c r="I16" s="10"/>
      <c r="J16" s="10"/>
      <c r="K16" s="31"/>
      <c r="L16" s="31"/>
      <c r="M16" s="32"/>
    </row>
    <row r="17" spans="2:13" ht="15.75" customHeight="1" x14ac:dyDescent="0.35">
      <c r="B17" s="7"/>
      <c r="C17" s="22" t="s">
        <v>12</v>
      </c>
      <c r="D17" s="10"/>
      <c r="E17" s="37">
        <f>SUM(E19:E21)</f>
        <v>30032</v>
      </c>
      <c r="F17" s="37">
        <f>SUM(F19:F21)</f>
        <v>30032</v>
      </c>
      <c r="G17" s="37">
        <f>SUM(G19:G21)</f>
        <v>30100</v>
      </c>
      <c r="H17" s="28"/>
      <c r="I17" s="22" t="s">
        <v>39</v>
      </c>
      <c r="J17" s="22"/>
      <c r="K17" s="37">
        <f>SUM(K19:K21)</f>
        <v>9720.6</v>
      </c>
      <c r="L17" s="37">
        <f>SUM(L19:L21)</f>
        <v>8806.5</v>
      </c>
      <c r="M17" s="38">
        <f>SUM(M19:M21)</f>
        <v>9500</v>
      </c>
    </row>
    <row r="18" spans="2:13" ht="6" customHeight="1" x14ac:dyDescent="0.3">
      <c r="B18" s="7"/>
      <c r="C18" s="10"/>
      <c r="D18" s="10"/>
      <c r="E18" s="31"/>
      <c r="F18" s="31"/>
      <c r="G18" s="32"/>
      <c r="H18" s="16"/>
      <c r="I18" s="10"/>
      <c r="J18" s="10"/>
      <c r="K18" s="31"/>
      <c r="L18" s="31"/>
      <c r="M18" s="32"/>
    </row>
    <row r="19" spans="2:13" ht="13.5" customHeight="1" x14ac:dyDescent="0.3">
      <c r="B19" s="7"/>
      <c r="C19" s="10"/>
      <c r="D19" s="10" t="s">
        <v>13</v>
      </c>
      <c r="E19" s="31">
        <v>30000</v>
      </c>
      <c r="F19" s="31">
        <v>30000</v>
      </c>
      <c r="G19" s="32">
        <v>30000</v>
      </c>
      <c r="H19" s="16"/>
      <c r="I19" s="10"/>
      <c r="J19" s="10" t="s">
        <v>57</v>
      </c>
      <c r="K19" s="31">
        <v>9720.6</v>
      </c>
      <c r="L19" s="31">
        <v>8769</v>
      </c>
      <c r="M19" s="32">
        <v>9500</v>
      </c>
    </row>
    <row r="20" spans="2:13" ht="13.5" customHeight="1" x14ac:dyDescent="0.3">
      <c r="B20" s="7"/>
      <c r="C20" s="10"/>
      <c r="D20" s="10" t="s">
        <v>15</v>
      </c>
      <c r="E20" s="31">
        <v>32</v>
      </c>
      <c r="F20" s="31">
        <v>32</v>
      </c>
      <c r="G20" s="32">
        <v>100</v>
      </c>
      <c r="H20" s="16"/>
      <c r="I20" s="10"/>
      <c r="J20" s="10" t="s">
        <v>22</v>
      </c>
      <c r="K20" s="31"/>
      <c r="L20" s="31">
        <v>37.5</v>
      </c>
      <c r="M20" s="32"/>
    </row>
    <row r="21" spans="2:13" ht="13.5" customHeight="1" x14ac:dyDescent="0.3">
      <c r="B21" s="7"/>
      <c r="C21" s="10"/>
      <c r="D21" s="10" t="s">
        <v>45</v>
      </c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6" customHeight="1" x14ac:dyDescent="0.3">
      <c r="B22" s="7"/>
      <c r="C22" s="10"/>
      <c r="D22" s="10"/>
      <c r="E22" s="31"/>
      <c r="F22" s="31"/>
      <c r="G22" s="32"/>
      <c r="H22" s="16"/>
      <c r="I22" s="10"/>
      <c r="J22" s="10"/>
      <c r="K22" s="31"/>
      <c r="L22" s="31"/>
      <c r="M22" s="32"/>
    </row>
    <row r="23" spans="2:13" ht="15.75" customHeight="1" x14ac:dyDescent="0.35">
      <c r="B23" s="7"/>
      <c r="C23" s="22" t="s">
        <v>20</v>
      </c>
      <c r="D23" s="10"/>
      <c r="E23" s="37">
        <f>SUM(E25:E29)</f>
        <v>14991.44</v>
      </c>
      <c r="F23" s="37">
        <f>SUM(F25:F29)</f>
        <v>16820.54</v>
      </c>
      <c r="G23" s="37">
        <f>SUM(G25:G29)</f>
        <v>20100</v>
      </c>
      <c r="H23" s="28"/>
      <c r="I23" s="22" t="s">
        <v>40</v>
      </c>
      <c r="J23" s="22"/>
      <c r="K23" s="37">
        <f>SUM(K25:K29)</f>
        <v>638.66999999999996</v>
      </c>
      <c r="L23" s="37">
        <f>SUM(L25:L29)</f>
        <v>1008.3</v>
      </c>
      <c r="M23" s="38">
        <f>SUM(M25:M29)</f>
        <v>2000</v>
      </c>
    </row>
    <row r="24" spans="2:13" ht="6" customHeight="1" x14ac:dyDescent="0.3">
      <c r="B24" s="7"/>
      <c r="C24" s="10"/>
      <c r="D24" s="10"/>
      <c r="E24" s="31"/>
      <c r="F24" s="31"/>
      <c r="G24" s="32"/>
      <c r="H24" s="16"/>
      <c r="I24" s="10"/>
      <c r="J24" s="10"/>
      <c r="K24" s="31"/>
      <c r="L24" s="31"/>
      <c r="M24" s="32"/>
    </row>
    <row r="25" spans="2:13" ht="13.5" customHeight="1" x14ac:dyDescent="0.3">
      <c r="B25" s="7"/>
      <c r="C25" s="10"/>
      <c r="D25" s="10" t="s">
        <v>21</v>
      </c>
      <c r="E25" s="31">
        <v>6099.42</v>
      </c>
      <c r="F25" s="31">
        <v>6685.94</v>
      </c>
      <c r="G25" s="32">
        <v>7000</v>
      </c>
      <c r="H25" s="16"/>
      <c r="I25" s="10"/>
      <c r="J25" s="10" t="s">
        <v>41</v>
      </c>
      <c r="K25" s="31">
        <v>638.66999999999996</v>
      </c>
      <c r="L25" s="31">
        <v>1008.3</v>
      </c>
      <c r="M25" s="32">
        <v>1000</v>
      </c>
    </row>
    <row r="26" spans="2:13" ht="13.5" customHeight="1" x14ac:dyDescent="0.3">
      <c r="B26" s="7"/>
      <c r="C26" s="10"/>
      <c r="D26" s="10" t="s">
        <v>22</v>
      </c>
      <c r="E26" s="31">
        <v>601</v>
      </c>
      <c r="F26" s="31">
        <v>704</v>
      </c>
      <c r="G26" s="32">
        <v>800</v>
      </c>
      <c r="H26" s="16"/>
      <c r="I26" s="10"/>
      <c r="J26" s="10" t="s">
        <v>43</v>
      </c>
      <c r="K26" s="31"/>
      <c r="L26" s="31"/>
      <c r="M26" s="32">
        <v>1000</v>
      </c>
    </row>
    <row r="27" spans="2:13" ht="13.5" customHeight="1" x14ac:dyDescent="0.3">
      <c r="B27" s="7"/>
      <c r="C27" s="10"/>
      <c r="D27" s="10" t="s">
        <v>57</v>
      </c>
      <c r="E27" s="31">
        <v>7133.02</v>
      </c>
      <c r="F27" s="31">
        <v>5363.7</v>
      </c>
      <c r="G27" s="32">
        <v>8000</v>
      </c>
      <c r="H27" s="16"/>
      <c r="I27" s="10"/>
      <c r="J27" s="10" t="s">
        <v>44</v>
      </c>
      <c r="K27" s="31"/>
      <c r="L27" s="31"/>
      <c r="M27" s="32"/>
    </row>
    <row r="28" spans="2:13" ht="13.5" customHeight="1" x14ac:dyDescent="0.3">
      <c r="B28" s="7"/>
      <c r="C28" s="10"/>
      <c r="D28" s="10" t="s">
        <v>62</v>
      </c>
      <c r="E28" s="31"/>
      <c r="F28" s="31">
        <v>2694.9</v>
      </c>
      <c r="G28" s="32">
        <v>2800</v>
      </c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25</v>
      </c>
      <c r="E29" s="31">
        <v>1158</v>
      </c>
      <c r="F29" s="31">
        <v>1372</v>
      </c>
      <c r="G29" s="32">
        <v>1500</v>
      </c>
      <c r="H29" s="16"/>
      <c r="I29" s="10"/>
      <c r="J29" s="10"/>
      <c r="K29" s="31"/>
      <c r="L29" s="31"/>
      <c r="M29" s="32"/>
    </row>
    <row r="30" spans="2:13" ht="6" customHeight="1" x14ac:dyDescent="0.3">
      <c r="B30" s="7"/>
      <c r="C30" s="10"/>
      <c r="D30" s="10"/>
      <c r="E30" s="31"/>
      <c r="F30" s="31"/>
      <c r="G30" s="32"/>
      <c r="H30" s="16"/>
      <c r="I30" s="10"/>
      <c r="J30" s="10"/>
      <c r="K30" s="31"/>
      <c r="L30" s="31"/>
      <c r="M30" s="32"/>
    </row>
    <row r="31" spans="2:13" ht="15" customHeight="1" x14ac:dyDescent="0.35">
      <c r="B31" s="7"/>
      <c r="C31" s="22" t="s">
        <v>16</v>
      </c>
      <c r="D31" s="10"/>
      <c r="E31" s="37">
        <v>1035</v>
      </c>
      <c r="F31" s="37"/>
      <c r="G31" s="38"/>
      <c r="H31" s="16"/>
      <c r="I31" s="10"/>
      <c r="J31" s="10"/>
      <c r="K31" s="31"/>
      <c r="L31" s="31"/>
      <c r="M31" s="32"/>
    </row>
    <row r="32" spans="2:13" ht="6" customHeight="1" x14ac:dyDescent="0.3">
      <c r="B32" s="7"/>
      <c r="C32" s="10"/>
      <c r="D32" s="10"/>
      <c r="E32" s="39"/>
      <c r="F32" s="39"/>
      <c r="G32" s="40"/>
      <c r="H32" s="16"/>
      <c r="I32" s="10"/>
      <c r="J32" s="10"/>
      <c r="K32" s="31"/>
      <c r="L32" s="31"/>
      <c r="M32" s="32"/>
    </row>
    <row r="33" spans="2:13" ht="14.25" customHeight="1" x14ac:dyDescent="0.35">
      <c r="B33" s="7"/>
      <c r="C33" s="22" t="s">
        <v>17</v>
      </c>
      <c r="D33" s="10"/>
      <c r="E33" s="37">
        <f>SUM(E35:E37)</f>
        <v>14763.269999999999</v>
      </c>
      <c r="F33" s="37">
        <f>SUM(F35:F37)</f>
        <v>15369.27</v>
      </c>
      <c r="G33" s="37">
        <f>SUM(G35:G37)</f>
        <v>16200</v>
      </c>
      <c r="H33" s="16"/>
      <c r="I33" s="10"/>
      <c r="J33" s="10"/>
      <c r="K33" s="31"/>
      <c r="L33" s="31"/>
      <c r="M33" s="32"/>
    </row>
    <row r="34" spans="2:13" ht="6" customHeight="1" x14ac:dyDescent="0.3">
      <c r="B34" s="7"/>
      <c r="C34" s="10"/>
      <c r="D34" s="10"/>
      <c r="E34" s="31"/>
      <c r="F34" s="31"/>
      <c r="G34" s="32"/>
      <c r="H34" s="16"/>
      <c r="I34" s="10"/>
      <c r="J34" s="10"/>
      <c r="K34" s="31"/>
      <c r="L34" s="31"/>
      <c r="M34" s="32"/>
    </row>
    <row r="35" spans="2:13" ht="13.5" customHeight="1" x14ac:dyDescent="0.3">
      <c r="B35" s="7"/>
      <c r="C35" s="10"/>
      <c r="D35" s="10" t="s">
        <v>18</v>
      </c>
      <c r="E35" s="31">
        <f>8608.32+2400.15</f>
        <v>11008.47</v>
      </c>
      <c r="F35" s="31">
        <f>8608.32+2405.1</f>
        <v>11013.42</v>
      </c>
      <c r="G35" s="32">
        <v>12000</v>
      </c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10"/>
      <c r="D36" s="10" t="s">
        <v>19</v>
      </c>
      <c r="E36" s="31">
        <f>3678.85+75.95</f>
        <v>3754.7999999999997</v>
      </c>
      <c r="F36" s="31">
        <f>3709.9+75.95</f>
        <v>3785.85</v>
      </c>
      <c r="G36" s="32">
        <v>4200</v>
      </c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10"/>
      <c r="D37" s="10" t="s">
        <v>63</v>
      </c>
      <c r="E37" s="31"/>
      <c r="F37" s="31">
        <v>570</v>
      </c>
      <c r="G37" s="32"/>
      <c r="H37" s="16"/>
      <c r="I37" s="10"/>
      <c r="J37" s="10"/>
      <c r="K37" s="31"/>
      <c r="L37" s="31"/>
      <c r="M37" s="32"/>
    </row>
    <row r="38" spans="2:13" ht="6" customHeight="1" x14ac:dyDescent="0.3">
      <c r="B38" s="7"/>
      <c r="C38" s="10"/>
      <c r="D38" s="10"/>
      <c r="E38" s="31"/>
      <c r="F38" s="31"/>
      <c r="G38" s="32"/>
      <c r="H38" s="16"/>
      <c r="I38" s="10"/>
      <c r="J38" s="10"/>
      <c r="K38" s="31"/>
      <c r="L38" s="31"/>
      <c r="M38" s="32"/>
    </row>
    <row r="39" spans="2:13" ht="15" customHeight="1" x14ac:dyDescent="0.35">
      <c r="B39" s="7"/>
      <c r="C39" s="22" t="s">
        <v>26</v>
      </c>
      <c r="D39" s="10"/>
      <c r="E39" s="37">
        <f>SUM(E41:E44)</f>
        <v>4182.6499999999996</v>
      </c>
      <c r="F39" s="37">
        <f>SUM(F41:F44)</f>
        <v>7829.84</v>
      </c>
      <c r="G39" s="37">
        <f>SUM(G41:G44)</f>
        <v>4550</v>
      </c>
      <c r="H39" s="16"/>
      <c r="I39" s="10"/>
      <c r="J39" s="10"/>
      <c r="K39" s="31"/>
      <c r="L39" s="31"/>
      <c r="M39" s="32"/>
    </row>
    <row r="40" spans="2:13" ht="6" customHeight="1" x14ac:dyDescent="0.3">
      <c r="B40" s="7"/>
      <c r="C40" s="10"/>
      <c r="D40" s="10"/>
      <c r="E40" s="31"/>
      <c r="F40" s="31"/>
      <c r="G40" s="32"/>
      <c r="H40" s="16"/>
      <c r="I40" s="10"/>
      <c r="J40" s="10"/>
      <c r="K40" s="31"/>
      <c r="L40" s="31"/>
      <c r="M40" s="32"/>
    </row>
    <row r="41" spans="2:13" ht="13.5" customHeight="1" x14ac:dyDescent="0.3">
      <c r="B41" s="7"/>
      <c r="C41" s="10"/>
      <c r="D41" s="10" t="s">
        <v>27</v>
      </c>
      <c r="E41" s="31">
        <f>1105.65+70</f>
        <v>1175.6500000000001</v>
      </c>
      <c r="F41" s="31">
        <v>816.85</v>
      </c>
      <c r="G41" s="32">
        <v>1500</v>
      </c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10"/>
      <c r="D42" s="10" t="s">
        <v>28</v>
      </c>
      <c r="E42" s="31">
        <v>7</v>
      </c>
      <c r="F42" s="31">
        <v>12.99</v>
      </c>
      <c r="G42" s="32">
        <v>50</v>
      </c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10"/>
      <c r="D43" s="10" t="s">
        <v>64</v>
      </c>
      <c r="E43" s="31">
        <v>3000</v>
      </c>
      <c r="F43" s="31"/>
      <c r="G43" s="32">
        <v>3000</v>
      </c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65</v>
      </c>
      <c r="E44" s="31"/>
      <c r="F44" s="31">
        <v>7000</v>
      </c>
      <c r="G44" s="32"/>
      <c r="H44" s="16"/>
      <c r="I44" s="10"/>
      <c r="J44" s="10"/>
      <c r="K44" s="31"/>
      <c r="L44" s="31"/>
      <c r="M44" s="32"/>
    </row>
    <row r="45" spans="2:13" ht="6" customHeight="1" x14ac:dyDescent="0.3">
      <c r="B45" s="7"/>
      <c r="C45" s="10"/>
      <c r="D45" s="10"/>
      <c r="E45" s="31"/>
      <c r="F45" s="31"/>
      <c r="G45" s="32"/>
      <c r="H45" s="16"/>
      <c r="I45" s="10"/>
      <c r="J45" s="10"/>
      <c r="K45" s="31"/>
      <c r="L45" s="31"/>
      <c r="M45" s="32"/>
    </row>
    <row r="46" spans="2:13" ht="15" customHeight="1" x14ac:dyDescent="0.35">
      <c r="B46" s="7"/>
      <c r="C46" s="22" t="s">
        <v>29</v>
      </c>
      <c r="D46" s="10"/>
      <c r="E46" s="37">
        <f>458.95+491.8</f>
        <v>950.75</v>
      </c>
      <c r="F46" s="37">
        <v>603.39</v>
      </c>
      <c r="G46" s="38">
        <v>250</v>
      </c>
      <c r="H46" s="16"/>
      <c r="I46" s="22"/>
      <c r="J46" s="10"/>
      <c r="K46" s="30"/>
      <c r="L46" s="30"/>
      <c r="M46" s="33"/>
    </row>
    <row r="47" spans="2:13" ht="6" customHeight="1" x14ac:dyDescent="0.3">
      <c r="B47" s="7"/>
      <c r="C47" s="10"/>
      <c r="D47" s="10"/>
      <c r="E47" s="39"/>
      <c r="F47" s="39"/>
      <c r="G47" s="40"/>
      <c r="H47" s="16"/>
      <c r="I47" s="10"/>
      <c r="J47" s="10"/>
      <c r="K47" s="31"/>
      <c r="L47" s="31"/>
      <c r="M47" s="32"/>
    </row>
    <row r="48" spans="2:13" ht="15" customHeight="1" x14ac:dyDescent="0.35">
      <c r="B48" s="7"/>
      <c r="C48" s="22" t="s">
        <v>53</v>
      </c>
      <c r="D48" s="10"/>
      <c r="E48" s="37">
        <v>1244.02</v>
      </c>
      <c r="F48" s="37">
        <v>2028.38</v>
      </c>
      <c r="G48" s="38">
        <v>1000</v>
      </c>
      <c r="H48" s="16"/>
      <c r="I48" s="22" t="s">
        <v>52</v>
      </c>
      <c r="J48" s="10"/>
      <c r="K48" s="30"/>
      <c r="L48" s="30"/>
      <c r="M48" s="32"/>
    </row>
    <row r="49" spans="2:13" ht="6" customHeight="1" x14ac:dyDescent="0.3">
      <c r="B49" s="7"/>
      <c r="C49" s="10"/>
      <c r="D49" s="10"/>
      <c r="E49" s="31"/>
      <c r="F49" s="31"/>
      <c r="G49" s="32"/>
      <c r="H49" s="16"/>
      <c r="I49" s="10"/>
      <c r="J49" s="10"/>
      <c r="K49" s="31"/>
      <c r="L49" s="31"/>
      <c r="M49" s="32"/>
    </row>
    <row r="50" spans="2:13" ht="24" customHeight="1" thickBot="1" x14ac:dyDescent="0.4">
      <c r="B50" s="14"/>
      <c r="C50" s="15"/>
      <c r="D50" s="23" t="s">
        <v>30</v>
      </c>
      <c r="E50" s="41">
        <f>E8+E17+E23+E31+E33+E39+E46+E48</f>
        <v>69568.75</v>
      </c>
      <c r="F50" s="41">
        <f>F8+F17+F23+F31+F33+F39+F46+F48</f>
        <v>75167.150000000009</v>
      </c>
      <c r="G50" s="42">
        <f>G8+G17+G23+G31+G33+G39+G46+G48</f>
        <v>74900</v>
      </c>
      <c r="H50" s="25"/>
      <c r="I50" s="24"/>
      <c r="J50" s="23" t="s">
        <v>31</v>
      </c>
      <c r="K50" s="41">
        <f>K8+K17+K23+K48</f>
        <v>69568.75</v>
      </c>
      <c r="L50" s="41">
        <f>L8+L17+L23+L48</f>
        <v>75167.150000000009</v>
      </c>
      <c r="M50" s="42">
        <f>M8+M17+M23</f>
        <v>74900</v>
      </c>
    </row>
    <row r="51" spans="2:13" ht="6" customHeight="1" thickTop="1" thickBot="1" x14ac:dyDescent="0.35">
      <c r="B51" s="9"/>
      <c r="C51" s="12"/>
      <c r="D51" s="12"/>
      <c r="E51" s="12"/>
      <c r="F51" s="12"/>
      <c r="G51" s="13"/>
      <c r="H51" s="17"/>
      <c r="I51" s="12"/>
      <c r="J51" s="12"/>
      <c r="K51" s="12"/>
      <c r="L51" s="12"/>
      <c r="M51" s="13"/>
    </row>
    <row r="52" spans="2:13" ht="6" customHeight="1" x14ac:dyDescent="0.3">
      <c r="B52" s="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</row>
    <row r="53" spans="2:13" ht="18" x14ac:dyDescent="0.35">
      <c r="B53" s="7"/>
      <c r="C53" s="10"/>
      <c r="D53" s="10"/>
      <c r="E53" s="10"/>
      <c r="F53" s="10"/>
      <c r="G53" s="10"/>
      <c r="H53" s="20"/>
      <c r="I53" s="10"/>
      <c r="J53" s="10"/>
      <c r="K53" s="21"/>
      <c r="L53" s="21"/>
      <c r="M53" s="29"/>
    </row>
    <row r="54" spans="2:13" ht="6" customHeight="1" thickBot="1" x14ac:dyDescent="0.35"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</row>
    <row r="55" spans="2:13" x14ac:dyDescent="0.3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2:13" x14ac:dyDescent="0.3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2:13" x14ac:dyDescent="0.3">
      <c r="C57" s="10"/>
      <c r="D57" s="10"/>
      <c r="E57" s="36"/>
      <c r="F57" s="36"/>
      <c r="G57" s="10"/>
      <c r="H57" s="10"/>
      <c r="I57" s="10"/>
      <c r="J57" s="36"/>
      <c r="K57" s="10"/>
      <c r="L57" s="10"/>
      <c r="M57" s="10"/>
    </row>
    <row r="58" spans="2:13" x14ac:dyDescent="0.3">
      <c r="C58" s="10"/>
      <c r="D58" s="10"/>
      <c r="E58" s="10"/>
      <c r="F58" s="10"/>
      <c r="G58" s="10"/>
      <c r="H58" s="10"/>
      <c r="I58" s="10"/>
      <c r="J58" s="36"/>
      <c r="K58" s="10"/>
      <c r="L58" s="10"/>
      <c r="M58" s="10"/>
    </row>
    <row r="59" spans="2:13" x14ac:dyDescent="0.3">
      <c r="C59" s="10"/>
      <c r="D59" s="10"/>
      <c r="E59" s="10"/>
      <c r="F59" s="36"/>
      <c r="G59" s="10"/>
      <c r="H59" s="10"/>
      <c r="I59" s="10"/>
      <c r="J59" s="10"/>
      <c r="K59" s="10"/>
      <c r="L59" s="10"/>
      <c r="M59" s="10"/>
    </row>
    <row r="60" spans="2:13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</sheetData>
  <mergeCells count="2">
    <mergeCell ref="D4:E4"/>
    <mergeCell ref="J4:K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64"/>
  <sheetViews>
    <sheetView topLeftCell="B40" workbookViewId="0">
      <selection activeCell="G13" sqref="G13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5" width="15" style="1" customWidth="1"/>
    <col min="6" max="6" width="14.85546875" style="1" customWidth="1"/>
    <col min="7" max="7" width="15.710937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5.28515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55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62" t="s">
        <v>1</v>
      </c>
      <c r="E4" s="62"/>
      <c r="G4" s="8"/>
      <c r="H4" s="7"/>
      <c r="J4" s="62" t="s">
        <v>2</v>
      </c>
      <c r="K4" s="62"/>
      <c r="M4" s="8"/>
    </row>
    <row r="5" spans="2:13" x14ac:dyDescent="0.3">
      <c r="B5" s="7"/>
      <c r="C5" s="10"/>
      <c r="D5" s="10"/>
      <c r="E5" s="26" t="s">
        <v>48</v>
      </c>
      <c r="F5" s="26" t="s">
        <v>49</v>
      </c>
      <c r="G5" s="27" t="s">
        <v>56</v>
      </c>
      <c r="H5" s="28"/>
      <c r="I5" s="22"/>
      <c r="J5" s="22"/>
      <c r="K5" s="26" t="s">
        <v>48</v>
      </c>
      <c r="L5" s="26" t="s">
        <v>49</v>
      </c>
      <c r="M5" s="27" t="s">
        <v>56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3.5" customHeight="1" x14ac:dyDescent="0.3">
      <c r="B8" s="7"/>
      <c r="C8" s="22" t="s">
        <v>3</v>
      </c>
      <c r="D8" s="10"/>
      <c r="E8" s="30">
        <f>SUM(E10:E18)</f>
        <v>7195.4399999999987</v>
      </c>
      <c r="F8" s="30">
        <f>SUM(F10:F18)</f>
        <v>2369.62</v>
      </c>
      <c r="G8" s="30">
        <f>SUM(G10:G18)</f>
        <v>2600</v>
      </c>
      <c r="H8" s="16"/>
      <c r="I8" s="22" t="s">
        <v>32</v>
      </c>
      <c r="J8" s="10"/>
      <c r="K8" s="30">
        <f>SUM(K10:K18)</f>
        <v>64073.67</v>
      </c>
      <c r="L8" s="30">
        <f>SUM(L10:L18)</f>
        <v>59209.48</v>
      </c>
      <c r="M8" s="33">
        <f>SUM(M10:M18)</f>
        <v>61800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453.55</v>
      </c>
      <c r="F10" s="31">
        <v>667.93</v>
      </c>
      <c r="G10" s="32">
        <v>700</v>
      </c>
      <c r="H10" s="16"/>
      <c r="I10" s="10"/>
      <c r="J10" s="10" t="s">
        <v>33</v>
      </c>
      <c r="K10" s="31">
        <v>17944</v>
      </c>
      <c r="L10" s="31">
        <v>18100</v>
      </c>
      <c r="M10" s="32">
        <v>19000</v>
      </c>
    </row>
    <row r="11" spans="2:13" ht="13.5" customHeight="1" x14ac:dyDescent="0.3">
      <c r="B11" s="7"/>
      <c r="C11" s="10"/>
      <c r="D11" s="10" t="s">
        <v>11</v>
      </c>
      <c r="E11" s="31">
        <v>614.53</v>
      </c>
      <c r="F11" s="31">
        <f>41.29+516.49</f>
        <v>557.78</v>
      </c>
      <c r="G11" s="32">
        <v>600</v>
      </c>
      <c r="H11" s="16"/>
      <c r="I11" s="10"/>
      <c r="J11" s="10" t="s">
        <v>34</v>
      </c>
      <c r="K11" s="31">
        <v>31948.12</v>
      </c>
      <c r="L11" s="31">
        <v>30039</v>
      </c>
      <c r="M11" s="32">
        <v>30000</v>
      </c>
    </row>
    <row r="12" spans="2:13" ht="13.5" customHeight="1" x14ac:dyDescent="0.3">
      <c r="B12" s="7"/>
      <c r="C12" s="10"/>
      <c r="D12" s="10" t="s">
        <v>5</v>
      </c>
      <c r="E12" s="31">
        <v>349.62</v>
      </c>
      <c r="F12" s="31"/>
      <c r="G12" s="32"/>
      <c r="H12" s="16"/>
      <c r="I12" s="10"/>
      <c r="J12" s="10" t="s">
        <v>35</v>
      </c>
      <c r="K12" s="31"/>
      <c r="L12" s="31"/>
      <c r="M12" s="32"/>
    </row>
    <row r="13" spans="2:13" ht="13.5" customHeight="1" x14ac:dyDescent="0.3">
      <c r="B13" s="7"/>
      <c r="C13" s="10"/>
      <c r="D13" s="10" t="s">
        <v>6</v>
      </c>
      <c r="E13" s="31">
        <v>297.8</v>
      </c>
      <c r="F13" s="31"/>
      <c r="G13" s="32"/>
      <c r="H13" s="16"/>
      <c r="I13" s="10"/>
      <c r="J13" s="10" t="s">
        <v>36</v>
      </c>
      <c r="K13" s="31">
        <v>290</v>
      </c>
      <c r="L13" s="31"/>
      <c r="M13" s="32"/>
    </row>
    <row r="14" spans="2:13" ht="13.5" customHeight="1" x14ac:dyDescent="0.3">
      <c r="B14" s="7"/>
      <c r="C14" s="10"/>
      <c r="D14" s="10" t="s">
        <v>7</v>
      </c>
      <c r="E14" s="31">
        <v>2769.89</v>
      </c>
      <c r="F14" s="31"/>
      <c r="G14" s="32"/>
      <c r="H14" s="16"/>
      <c r="I14" s="10"/>
      <c r="J14" s="10" t="s">
        <v>37</v>
      </c>
      <c r="K14" s="31">
        <v>11729</v>
      </c>
      <c r="L14" s="31">
        <v>10285.5</v>
      </c>
      <c r="M14" s="32">
        <v>12000</v>
      </c>
    </row>
    <row r="15" spans="2:13" ht="13.5" customHeight="1" x14ac:dyDescent="0.3">
      <c r="B15" s="7"/>
      <c r="C15" s="10"/>
      <c r="D15" s="10" t="s">
        <v>8</v>
      </c>
      <c r="E15" s="31">
        <v>726.65</v>
      </c>
      <c r="F15" s="31"/>
      <c r="G15" s="32"/>
      <c r="H15" s="16"/>
      <c r="I15" s="10"/>
      <c r="J15" s="10" t="s">
        <v>38</v>
      </c>
      <c r="K15" s="31">
        <v>2162.5500000000002</v>
      </c>
      <c r="L15" s="31">
        <v>784.98</v>
      </c>
      <c r="M15" s="32">
        <v>800</v>
      </c>
    </row>
    <row r="16" spans="2:13" ht="13.5" customHeight="1" x14ac:dyDescent="0.3">
      <c r="B16" s="7"/>
      <c r="C16" s="10"/>
      <c r="D16" s="10" t="s">
        <v>9</v>
      </c>
      <c r="E16" s="31">
        <v>1559.65</v>
      </c>
      <c r="F16" s="31">
        <f>218.9+120+713.01</f>
        <v>1051.9099999999999</v>
      </c>
      <c r="G16" s="32">
        <v>1200</v>
      </c>
      <c r="H16" s="16"/>
      <c r="I16" s="10"/>
      <c r="J16" s="10"/>
      <c r="K16" s="31"/>
      <c r="L16" s="31"/>
      <c r="M16" s="32"/>
    </row>
    <row r="17" spans="2:13" ht="13.5" customHeight="1" x14ac:dyDescent="0.3">
      <c r="B17" s="7"/>
      <c r="C17" s="10"/>
      <c r="D17" s="10" t="s">
        <v>10</v>
      </c>
      <c r="E17" s="31">
        <v>127.8</v>
      </c>
      <c r="F17" s="31"/>
      <c r="G17" s="32"/>
      <c r="H17" s="16"/>
      <c r="I17" s="10"/>
      <c r="J17" s="10"/>
      <c r="K17" s="31"/>
      <c r="L17" s="31"/>
      <c r="M17" s="32"/>
    </row>
    <row r="18" spans="2:13" ht="13.5" customHeight="1" x14ac:dyDescent="0.3">
      <c r="B18" s="7"/>
      <c r="C18" s="10"/>
      <c r="D18" s="10" t="s">
        <v>46</v>
      </c>
      <c r="E18" s="31">
        <v>295.95</v>
      </c>
      <c r="F18" s="31">
        <v>92</v>
      </c>
      <c r="G18" s="32">
        <v>100</v>
      </c>
      <c r="H18" s="16"/>
      <c r="I18" s="10"/>
      <c r="J18" s="10"/>
      <c r="K18" s="31"/>
      <c r="L18" s="31"/>
      <c r="M18" s="32"/>
    </row>
    <row r="19" spans="2:13" ht="6" customHeight="1" x14ac:dyDescent="0.3">
      <c r="B19" s="7"/>
      <c r="C19" s="10"/>
      <c r="D19" s="10"/>
      <c r="E19" s="31"/>
      <c r="F19" s="31"/>
      <c r="G19" s="32"/>
      <c r="H19" s="16"/>
      <c r="I19" s="10"/>
      <c r="J19" s="10"/>
      <c r="K19" s="31"/>
      <c r="L19" s="31"/>
      <c r="M19" s="32"/>
    </row>
    <row r="20" spans="2:13" ht="13.5" customHeight="1" x14ac:dyDescent="0.3">
      <c r="B20" s="7"/>
      <c r="C20" s="22" t="s">
        <v>12</v>
      </c>
      <c r="D20" s="10"/>
      <c r="E20" s="30">
        <f>SUM(E22:E25)</f>
        <v>19366.82</v>
      </c>
      <c r="F20" s="30">
        <f>SUM(F22:F25)</f>
        <v>30032</v>
      </c>
      <c r="G20" s="30">
        <f>SUM(G22:G25)</f>
        <v>30100</v>
      </c>
      <c r="H20" s="28"/>
      <c r="I20" s="22" t="s">
        <v>39</v>
      </c>
      <c r="J20" s="22"/>
      <c r="K20" s="30">
        <f>SUM(K22:K25)</f>
        <v>10815</v>
      </c>
      <c r="L20" s="30">
        <f>SUM(L22:L25)</f>
        <v>9720.6</v>
      </c>
      <c r="M20" s="33">
        <f>SUM(M22:M25)</f>
        <v>9500</v>
      </c>
    </row>
    <row r="21" spans="2:13" ht="6" customHeight="1" x14ac:dyDescent="0.3">
      <c r="B21" s="7"/>
      <c r="C21" s="10"/>
      <c r="D21" s="10"/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13.5" customHeight="1" x14ac:dyDescent="0.3">
      <c r="B22" s="7"/>
      <c r="C22" s="10"/>
      <c r="D22" s="10" t="s">
        <v>13</v>
      </c>
      <c r="E22" s="31">
        <v>18560.189999999999</v>
      </c>
      <c r="F22" s="31">
        <v>30000</v>
      </c>
      <c r="G22" s="32">
        <v>30000</v>
      </c>
      <c r="H22" s="16"/>
      <c r="I22" s="10"/>
      <c r="J22" s="10" t="s">
        <v>57</v>
      </c>
      <c r="K22" s="31">
        <v>4441</v>
      </c>
      <c r="L22" s="31">
        <v>9720.6</v>
      </c>
      <c r="M22" s="32">
        <v>9500</v>
      </c>
    </row>
    <row r="23" spans="2:13" ht="13.5" customHeight="1" x14ac:dyDescent="0.3">
      <c r="B23" s="7"/>
      <c r="C23" s="10"/>
      <c r="D23" s="10" t="s">
        <v>14</v>
      </c>
      <c r="E23" s="31">
        <v>357.7</v>
      </c>
      <c r="F23" s="31"/>
      <c r="G23" s="32"/>
      <c r="H23" s="16"/>
      <c r="I23" s="10"/>
      <c r="J23" s="10" t="s">
        <v>24</v>
      </c>
      <c r="K23" s="31">
        <v>464</v>
      </c>
      <c r="L23" s="31"/>
      <c r="M23" s="32"/>
    </row>
    <row r="24" spans="2:13" ht="13.5" customHeight="1" x14ac:dyDescent="0.3">
      <c r="B24" s="7"/>
      <c r="C24" s="10"/>
      <c r="D24" s="10" t="s">
        <v>15</v>
      </c>
      <c r="E24" s="31">
        <v>32</v>
      </c>
      <c r="F24" s="31">
        <v>32</v>
      </c>
      <c r="G24" s="32">
        <v>100</v>
      </c>
      <c r="H24" s="16"/>
      <c r="I24" s="10"/>
      <c r="J24" s="10" t="s">
        <v>22</v>
      </c>
      <c r="K24" s="31">
        <v>5910</v>
      </c>
      <c r="L24" s="31"/>
      <c r="M24" s="32"/>
    </row>
    <row r="25" spans="2:13" ht="13.5" customHeight="1" x14ac:dyDescent="0.3">
      <c r="B25" s="7"/>
      <c r="C25" s="10"/>
      <c r="D25" s="10" t="s">
        <v>45</v>
      </c>
      <c r="E25" s="31">
        <v>416.93</v>
      </c>
      <c r="F25" s="31"/>
      <c r="G25" s="32"/>
      <c r="H25" s="16"/>
      <c r="I25" s="10"/>
      <c r="J25" s="10" t="s">
        <v>25</v>
      </c>
      <c r="K25" s="31"/>
      <c r="L25" s="31"/>
      <c r="M25" s="32"/>
    </row>
    <row r="26" spans="2:13" ht="6" customHeight="1" x14ac:dyDescent="0.3">
      <c r="B26" s="7"/>
      <c r="C26" s="10"/>
      <c r="D26" s="10"/>
      <c r="E26" s="31"/>
      <c r="F26" s="31"/>
      <c r="G26" s="32"/>
      <c r="H26" s="16"/>
      <c r="I26" s="10"/>
      <c r="J26" s="10"/>
      <c r="K26" s="31"/>
      <c r="L26" s="31"/>
      <c r="M26" s="32"/>
    </row>
    <row r="27" spans="2:13" ht="13.5" customHeight="1" x14ac:dyDescent="0.3">
      <c r="B27" s="7"/>
      <c r="C27" s="22" t="s">
        <v>20</v>
      </c>
      <c r="D27" s="10"/>
      <c r="E27" s="30">
        <f>SUM(E29:E33)</f>
        <v>13635.42</v>
      </c>
      <c r="F27" s="30">
        <f>SUM(F29:F33)</f>
        <v>14991.44</v>
      </c>
      <c r="G27" s="30">
        <f>SUM(G29:G33)</f>
        <v>17500</v>
      </c>
      <c r="H27" s="28"/>
      <c r="I27" s="22" t="s">
        <v>40</v>
      </c>
      <c r="J27" s="22"/>
      <c r="K27" s="30">
        <f>SUM(K29:K33)</f>
        <v>6534.34</v>
      </c>
      <c r="L27" s="30">
        <f>SUM(L29:L33)</f>
        <v>638.66999999999996</v>
      </c>
      <c r="M27" s="33">
        <f>SUM(M29:M33)</f>
        <v>600</v>
      </c>
    </row>
    <row r="28" spans="2:13" ht="6" customHeight="1" x14ac:dyDescent="0.3">
      <c r="B28" s="7"/>
      <c r="C28" s="10"/>
      <c r="D28" s="10"/>
      <c r="E28" s="31"/>
      <c r="F28" s="31"/>
      <c r="G28" s="32"/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21</v>
      </c>
      <c r="E29" s="31">
        <v>6964.08</v>
      </c>
      <c r="F29" s="31">
        <v>6099.42</v>
      </c>
      <c r="G29" s="32">
        <v>7000</v>
      </c>
      <c r="H29" s="16"/>
      <c r="I29" s="10"/>
      <c r="J29" s="10" t="s">
        <v>41</v>
      </c>
      <c r="K29" s="31">
        <f>620.59+250.91</f>
        <v>871.5</v>
      </c>
      <c r="L29" s="31">
        <v>638.66999999999996</v>
      </c>
      <c r="M29" s="32">
        <v>600</v>
      </c>
    </row>
    <row r="30" spans="2:13" ht="13.5" customHeight="1" x14ac:dyDescent="0.3">
      <c r="B30" s="7"/>
      <c r="C30" s="10"/>
      <c r="D30" s="10" t="s">
        <v>22</v>
      </c>
      <c r="E30" s="31">
        <v>937</v>
      </c>
      <c r="F30" s="31">
        <v>601</v>
      </c>
      <c r="G30" s="32">
        <v>800</v>
      </c>
      <c r="H30" s="16"/>
      <c r="I30" s="10"/>
      <c r="J30" s="10" t="s">
        <v>42</v>
      </c>
      <c r="K30" s="31">
        <v>2262.84</v>
      </c>
      <c r="L30" s="31"/>
      <c r="M30" s="32"/>
    </row>
    <row r="31" spans="2:13" ht="13.5" customHeight="1" x14ac:dyDescent="0.3">
      <c r="B31" s="7"/>
      <c r="C31" s="10"/>
      <c r="D31" s="10" t="s">
        <v>57</v>
      </c>
      <c r="E31" s="31">
        <f>4302.59+78</f>
        <v>4380.59</v>
      </c>
      <c r="F31" s="31">
        <v>7133.02</v>
      </c>
      <c r="G31" s="32">
        <v>8500</v>
      </c>
      <c r="H31" s="16"/>
      <c r="I31" s="10"/>
      <c r="J31" s="10" t="s">
        <v>43</v>
      </c>
      <c r="K31" s="31">
        <v>1400</v>
      </c>
      <c r="L31" s="31"/>
      <c r="M31" s="32"/>
    </row>
    <row r="32" spans="2:13" ht="13.5" customHeight="1" x14ac:dyDescent="0.3">
      <c r="B32" s="7"/>
      <c r="C32" s="10"/>
      <c r="D32" s="10" t="s">
        <v>24</v>
      </c>
      <c r="E32" s="31">
        <v>545.75</v>
      </c>
      <c r="F32" s="31"/>
      <c r="G32" s="32"/>
      <c r="H32" s="16"/>
      <c r="I32" s="10"/>
      <c r="J32" s="10" t="s">
        <v>44</v>
      </c>
      <c r="K32" s="31"/>
      <c r="L32" s="31"/>
      <c r="M32" s="32"/>
    </row>
    <row r="33" spans="2:13" ht="13.5" customHeight="1" x14ac:dyDescent="0.3">
      <c r="B33" s="7"/>
      <c r="C33" s="10"/>
      <c r="D33" s="10" t="s">
        <v>25</v>
      </c>
      <c r="E33" s="31">
        <v>808</v>
      </c>
      <c r="F33" s="31">
        <v>1158</v>
      </c>
      <c r="G33" s="32">
        <v>1200</v>
      </c>
      <c r="H33" s="16"/>
      <c r="I33" s="10"/>
      <c r="J33" s="10" t="s">
        <v>51</v>
      </c>
      <c r="K33" s="31">
        <v>2000</v>
      </c>
      <c r="L33" s="31"/>
      <c r="M33" s="32"/>
    </row>
    <row r="34" spans="2:13" ht="6" customHeight="1" x14ac:dyDescent="0.3">
      <c r="B34" s="7"/>
      <c r="C34" s="10"/>
      <c r="D34" s="10"/>
      <c r="E34" s="31"/>
      <c r="F34" s="31"/>
      <c r="G34" s="32"/>
      <c r="H34" s="16"/>
      <c r="I34" s="10"/>
      <c r="J34" s="10"/>
      <c r="K34" s="31"/>
      <c r="L34" s="31"/>
      <c r="M34" s="32"/>
    </row>
    <row r="35" spans="2:13" ht="13.5" customHeight="1" x14ac:dyDescent="0.3">
      <c r="B35" s="7"/>
      <c r="C35" s="22" t="s">
        <v>16</v>
      </c>
      <c r="D35" s="10"/>
      <c r="E35" s="30">
        <v>969.5</v>
      </c>
      <c r="F35" s="30">
        <v>1035</v>
      </c>
      <c r="G35" s="33"/>
      <c r="H35" s="16"/>
      <c r="I35" s="10"/>
      <c r="J35" s="10"/>
      <c r="K35" s="31"/>
      <c r="L35" s="31"/>
      <c r="M35" s="32"/>
    </row>
    <row r="36" spans="2:13" ht="6" customHeight="1" x14ac:dyDescent="0.3">
      <c r="B36" s="7"/>
      <c r="C36" s="10"/>
      <c r="D36" s="10"/>
      <c r="E36" s="31"/>
      <c r="F36" s="31"/>
      <c r="G36" s="32"/>
      <c r="H36" s="16"/>
      <c r="I36" s="10"/>
      <c r="J36" s="10"/>
      <c r="K36" s="31"/>
      <c r="L36" s="31"/>
      <c r="M36" s="32"/>
    </row>
    <row r="37" spans="2:13" ht="13.5" customHeight="1" x14ac:dyDescent="0.3">
      <c r="B37" s="7"/>
      <c r="C37" s="22" t="s">
        <v>17</v>
      </c>
      <c r="D37" s="10"/>
      <c r="E37" s="30">
        <f>SUM(E39:E40)</f>
        <v>37333.43</v>
      </c>
      <c r="F37" s="30">
        <f>SUM(F39:F40)</f>
        <v>14763.269999999999</v>
      </c>
      <c r="G37" s="30">
        <f>SUM(G39:G40)</f>
        <v>16500</v>
      </c>
      <c r="H37" s="16"/>
      <c r="I37" s="10"/>
      <c r="J37" s="10"/>
      <c r="K37" s="31"/>
      <c r="L37" s="31"/>
      <c r="M37" s="32"/>
    </row>
    <row r="38" spans="2:13" ht="6" customHeight="1" x14ac:dyDescent="0.3">
      <c r="B38" s="7"/>
      <c r="C38" s="10"/>
      <c r="D38" s="10"/>
      <c r="E38" s="31"/>
      <c r="F38" s="31"/>
      <c r="G38" s="32"/>
      <c r="H38" s="16"/>
      <c r="I38" s="10"/>
      <c r="J38" s="10"/>
      <c r="K38" s="31"/>
      <c r="L38" s="31"/>
      <c r="M38" s="32"/>
    </row>
    <row r="39" spans="2:13" ht="13.5" customHeight="1" x14ac:dyDescent="0.3">
      <c r="B39" s="7"/>
      <c r="C39" s="10"/>
      <c r="D39" s="10" t="s">
        <v>18</v>
      </c>
      <c r="E39" s="31">
        <v>28801.200000000001</v>
      </c>
      <c r="F39" s="31">
        <f>8608.32+2400.15</f>
        <v>11008.47</v>
      </c>
      <c r="G39" s="32">
        <v>12000</v>
      </c>
      <c r="H39" s="16"/>
      <c r="I39" s="10"/>
      <c r="J39" s="10"/>
      <c r="K39" s="31"/>
      <c r="L39" s="31"/>
      <c r="M39" s="32"/>
    </row>
    <row r="40" spans="2:13" ht="13.5" customHeight="1" x14ac:dyDescent="0.3">
      <c r="B40" s="7"/>
      <c r="C40" s="10"/>
      <c r="D40" s="10" t="s">
        <v>19</v>
      </c>
      <c r="E40" s="31">
        <v>8532.23</v>
      </c>
      <c r="F40" s="31">
        <f>3678.85+75.95</f>
        <v>3754.7999999999997</v>
      </c>
      <c r="G40" s="32">
        <v>4500</v>
      </c>
      <c r="H40" s="16"/>
      <c r="I40" s="10"/>
      <c r="J40" s="10"/>
      <c r="K40" s="31"/>
      <c r="L40" s="31"/>
      <c r="M40" s="32"/>
    </row>
    <row r="41" spans="2:13" ht="6" customHeight="1" x14ac:dyDescent="0.3">
      <c r="B41" s="7"/>
      <c r="C41" s="10"/>
      <c r="D41" s="10"/>
      <c r="E41" s="31"/>
      <c r="F41" s="31"/>
      <c r="G41" s="32"/>
      <c r="H41" s="16"/>
      <c r="I41" s="10"/>
      <c r="J41" s="10"/>
      <c r="K41" s="31"/>
      <c r="L41" s="31"/>
      <c r="M41" s="32"/>
    </row>
    <row r="42" spans="2:13" ht="13.5" customHeight="1" x14ac:dyDescent="0.3">
      <c r="B42" s="7"/>
      <c r="C42" s="22" t="s">
        <v>26</v>
      </c>
      <c r="D42" s="10"/>
      <c r="E42" s="30">
        <f>SUM(E44:E46)</f>
        <v>1340.2600000000002</v>
      </c>
      <c r="F42" s="30">
        <f>SUM(F44:F46)</f>
        <v>4182.6499999999996</v>
      </c>
      <c r="G42" s="30">
        <f>SUM(G44:G46)</f>
        <v>3050</v>
      </c>
      <c r="H42" s="16"/>
      <c r="I42" s="10"/>
      <c r="J42" s="10"/>
      <c r="K42" s="31"/>
      <c r="L42" s="31"/>
      <c r="M42" s="32"/>
    </row>
    <row r="43" spans="2:13" ht="6" customHeight="1" x14ac:dyDescent="0.3">
      <c r="B43" s="7"/>
      <c r="C43" s="10"/>
      <c r="D43" s="10"/>
      <c r="E43" s="31"/>
      <c r="F43" s="31"/>
      <c r="G43" s="32"/>
      <c r="H43" s="16"/>
      <c r="I43" s="10"/>
      <c r="J43" s="10"/>
      <c r="K43" s="31"/>
      <c r="L43" s="31"/>
      <c r="M43" s="32"/>
    </row>
    <row r="44" spans="2:13" ht="13.5" customHeight="1" x14ac:dyDescent="0.3">
      <c r="B44" s="7"/>
      <c r="C44" s="10"/>
      <c r="D44" s="10" t="s">
        <v>27</v>
      </c>
      <c r="E44" s="31">
        <v>1325.38</v>
      </c>
      <c r="F44" s="31">
        <f>1105.65+70</f>
        <v>1175.6500000000001</v>
      </c>
      <c r="G44" s="32">
        <v>1500</v>
      </c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 t="s">
        <v>28</v>
      </c>
      <c r="E45" s="31">
        <v>14.88</v>
      </c>
      <c r="F45" s="31">
        <v>7</v>
      </c>
      <c r="G45" s="32">
        <v>50</v>
      </c>
      <c r="H45" s="16"/>
      <c r="I45" s="10"/>
      <c r="J45" s="10"/>
      <c r="K45" s="31"/>
      <c r="L45" s="31"/>
      <c r="M45" s="32"/>
    </row>
    <row r="46" spans="2:13" ht="13.5" customHeight="1" x14ac:dyDescent="0.3">
      <c r="B46" s="7"/>
      <c r="C46" s="10"/>
      <c r="D46" s="10" t="s">
        <v>58</v>
      </c>
      <c r="E46" s="31"/>
      <c r="F46" s="31">
        <v>3000</v>
      </c>
      <c r="G46" s="32">
        <v>1500</v>
      </c>
      <c r="H46" s="16"/>
      <c r="I46" s="10"/>
      <c r="J46" s="10"/>
      <c r="K46" s="31"/>
      <c r="L46" s="31"/>
      <c r="M46" s="32"/>
    </row>
    <row r="47" spans="2:13" ht="6" customHeight="1" x14ac:dyDescent="0.3">
      <c r="B47" s="7"/>
      <c r="C47" s="10"/>
      <c r="D47" s="10"/>
      <c r="E47" s="31"/>
      <c r="F47" s="31"/>
      <c r="G47" s="32"/>
      <c r="H47" s="16"/>
      <c r="I47" s="10"/>
      <c r="J47" s="10"/>
      <c r="K47" s="31"/>
      <c r="L47" s="31"/>
      <c r="M47" s="32"/>
    </row>
    <row r="48" spans="2:13" ht="13.5" customHeight="1" x14ac:dyDescent="0.3">
      <c r="B48" s="7"/>
      <c r="C48" s="22" t="s">
        <v>29</v>
      </c>
      <c r="D48" s="10"/>
      <c r="E48" s="30">
        <v>1679.09</v>
      </c>
      <c r="F48" s="30">
        <f>458.95+491.8</f>
        <v>950.75</v>
      </c>
      <c r="G48" s="33">
        <v>600</v>
      </c>
      <c r="H48" s="16"/>
      <c r="I48" s="22"/>
      <c r="J48" s="10"/>
      <c r="K48" s="30"/>
      <c r="L48" s="30"/>
      <c r="M48" s="33"/>
    </row>
    <row r="49" spans="2:13" ht="13.5" customHeight="1" x14ac:dyDescent="0.3">
      <c r="B49" s="7"/>
      <c r="C49" s="22"/>
      <c r="D49" s="10"/>
      <c r="E49" s="30"/>
      <c r="F49" s="30"/>
      <c r="G49" s="33"/>
      <c r="H49" s="16"/>
      <c r="I49" s="22"/>
      <c r="J49" s="10"/>
      <c r="K49" s="31"/>
      <c r="L49" s="31"/>
      <c r="M49" s="33"/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13.5" customHeight="1" x14ac:dyDescent="0.3">
      <c r="B51" s="7"/>
      <c r="C51" s="22" t="s">
        <v>53</v>
      </c>
      <c r="D51" s="10"/>
      <c r="E51" s="30"/>
      <c r="F51" s="30">
        <v>1244.02</v>
      </c>
      <c r="G51" s="33">
        <v>1550</v>
      </c>
      <c r="H51" s="16"/>
      <c r="I51" s="22" t="s">
        <v>52</v>
      </c>
      <c r="J51" s="10"/>
      <c r="K51" s="30">
        <v>515.71</v>
      </c>
      <c r="L51" s="30"/>
      <c r="M51" s="32"/>
    </row>
    <row r="52" spans="2:13" ht="6" customHeight="1" x14ac:dyDescent="0.3">
      <c r="B52" s="7"/>
      <c r="C52" s="10"/>
      <c r="D52" s="10"/>
      <c r="E52" s="31"/>
      <c r="F52" s="31"/>
      <c r="G52" s="32"/>
      <c r="H52" s="16"/>
      <c r="I52" s="10"/>
      <c r="J52" s="10"/>
      <c r="K52" s="31"/>
      <c r="L52" s="31"/>
      <c r="M52" s="32"/>
    </row>
    <row r="53" spans="2:13" ht="18" thickBot="1" x14ac:dyDescent="0.4">
      <c r="B53" s="14"/>
      <c r="C53" s="15"/>
      <c r="D53" s="23" t="s">
        <v>30</v>
      </c>
      <c r="E53" s="34">
        <f>E8+E20+E27+E35+E37+E42+E48+E51</f>
        <v>81519.959999999992</v>
      </c>
      <c r="F53" s="34">
        <f>F8+F20+F27+F35+F37+F42+F48+F51</f>
        <v>69568.75</v>
      </c>
      <c r="G53" s="35">
        <f>G8+G20+G27+G35+G37+G42+G48+G51</f>
        <v>71900</v>
      </c>
      <c r="H53" s="25"/>
      <c r="I53" s="24"/>
      <c r="J53" s="23" t="s">
        <v>31</v>
      </c>
      <c r="K53" s="34">
        <f>K8+K20+K27+K51</f>
        <v>81938.720000000001</v>
      </c>
      <c r="L53" s="34">
        <f>L8+L20+L27+L51</f>
        <v>69568.75</v>
      </c>
      <c r="M53" s="35">
        <f>M8+M20+M27+M49</f>
        <v>71900</v>
      </c>
    </row>
    <row r="54" spans="2:13" ht="6" customHeight="1" thickTop="1" thickBot="1" x14ac:dyDescent="0.35">
      <c r="B54" s="9"/>
      <c r="C54" s="12"/>
      <c r="D54" s="12"/>
      <c r="E54" s="12"/>
      <c r="F54" s="12"/>
      <c r="G54" s="13"/>
      <c r="H54" s="17"/>
      <c r="I54" s="12"/>
      <c r="J54" s="12"/>
      <c r="K54" s="12"/>
      <c r="L54" s="12"/>
      <c r="M54" s="13"/>
    </row>
    <row r="55" spans="2:13" ht="6" customHeight="1" x14ac:dyDescent="0.3">
      <c r="B55" s="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9"/>
    </row>
    <row r="56" spans="2:13" ht="18" x14ac:dyDescent="0.35">
      <c r="B56" s="7"/>
      <c r="C56" s="10"/>
      <c r="D56" s="10"/>
      <c r="E56" s="10"/>
      <c r="F56" s="10"/>
      <c r="G56" s="10"/>
      <c r="H56" s="20"/>
      <c r="I56" s="10"/>
      <c r="J56" s="10"/>
      <c r="K56" s="21"/>
      <c r="L56" s="21"/>
      <c r="M56" s="29"/>
    </row>
    <row r="57" spans="2:13" ht="6" customHeight="1" thickBot="1" x14ac:dyDescent="0.35">
      <c r="B57" s="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</row>
    <row r="58" spans="2:13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x14ac:dyDescent="0.3">
      <c r="C60" s="10"/>
      <c r="D60" s="10"/>
      <c r="E60" s="10"/>
      <c r="F60" s="10"/>
      <c r="G60" s="10"/>
      <c r="H60" s="10"/>
      <c r="I60" s="10"/>
      <c r="J60" s="36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36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</sheetData>
  <mergeCells count="2">
    <mergeCell ref="D4:E4"/>
    <mergeCell ref="J4:K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M64"/>
  <sheetViews>
    <sheetView topLeftCell="C34" workbookViewId="0">
      <selection activeCell="G1" sqref="G1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5" width="15" style="1" customWidth="1"/>
    <col min="6" max="6" width="14.85546875" style="1" customWidth="1"/>
    <col min="7" max="7" width="15.7109375" style="1" customWidth="1"/>
    <col min="8" max="8" width="2.85546875" style="1" customWidth="1"/>
    <col min="9" max="9" width="3.7109375" style="1" customWidth="1"/>
    <col min="10" max="10" width="20.7109375" style="1" customWidth="1"/>
    <col min="11" max="13" width="15.28515625" style="1" customWidth="1"/>
    <col min="14" max="14" width="3.28515625" style="1" customWidth="1"/>
    <col min="15" max="16384" width="11.42578125" style="1"/>
  </cols>
  <sheetData>
    <row r="1" spans="2:13" s="2" customFormat="1" ht="34.5" customHeight="1" x14ac:dyDescent="0.6">
      <c r="B1" s="2" t="s">
        <v>0</v>
      </c>
      <c r="E1" s="3" t="s">
        <v>54</v>
      </c>
    </row>
    <row r="2" spans="2:13" ht="6" customHeight="1" thickBot="1" x14ac:dyDescent="0.35"/>
    <row r="3" spans="2:13" ht="6" customHeight="1" x14ac:dyDescent="0.3">
      <c r="B3" s="4"/>
      <c r="C3" s="5"/>
      <c r="D3" s="5"/>
      <c r="E3" s="5"/>
      <c r="F3" s="5"/>
      <c r="G3" s="6"/>
      <c r="H3" s="4"/>
      <c r="I3" s="5"/>
      <c r="J3" s="5"/>
      <c r="K3" s="5"/>
      <c r="L3" s="5"/>
      <c r="M3" s="6"/>
    </row>
    <row r="4" spans="2:13" ht="17.25" customHeight="1" x14ac:dyDescent="0.4">
      <c r="B4" s="7"/>
      <c r="D4" s="62" t="s">
        <v>1</v>
      </c>
      <c r="E4" s="62"/>
      <c r="G4" s="8"/>
      <c r="H4" s="7"/>
      <c r="J4" s="62" t="s">
        <v>2</v>
      </c>
      <c r="K4" s="62"/>
      <c r="M4" s="8"/>
    </row>
    <row r="5" spans="2:13" x14ac:dyDescent="0.3">
      <c r="B5" s="7"/>
      <c r="C5" s="10"/>
      <c r="D5" s="10"/>
      <c r="E5" s="26" t="s">
        <v>47</v>
      </c>
      <c r="F5" s="26" t="s">
        <v>48</v>
      </c>
      <c r="G5" s="27" t="s">
        <v>49</v>
      </c>
      <c r="H5" s="28"/>
      <c r="I5" s="22"/>
      <c r="J5" s="22"/>
      <c r="K5" s="26" t="s">
        <v>47</v>
      </c>
      <c r="L5" s="26" t="s">
        <v>48</v>
      </c>
      <c r="M5" s="27" t="s">
        <v>49</v>
      </c>
    </row>
    <row r="6" spans="2:13" ht="13.5" customHeight="1" x14ac:dyDescent="0.3">
      <c r="B6" s="7"/>
      <c r="C6" s="10"/>
      <c r="D6" s="10"/>
      <c r="E6" s="26"/>
      <c r="F6" s="26"/>
      <c r="G6" s="27" t="s">
        <v>50</v>
      </c>
      <c r="H6" s="28"/>
      <c r="I6" s="22"/>
      <c r="J6" s="22"/>
      <c r="K6" s="26"/>
      <c r="L6" s="26"/>
      <c r="M6" s="27" t="s">
        <v>50</v>
      </c>
    </row>
    <row r="7" spans="2:13" ht="6" customHeight="1" x14ac:dyDescent="0.3">
      <c r="B7" s="7"/>
      <c r="C7" s="10"/>
      <c r="D7" s="10"/>
      <c r="E7" s="10"/>
      <c r="F7" s="10"/>
      <c r="G7" s="11"/>
      <c r="H7" s="16"/>
      <c r="I7" s="10"/>
      <c r="J7" s="10"/>
      <c r="K7" s="10"/>
      <c r="L7" s="10"/>
      <c r="M7" s="11"/>
    </row>
    <row r="8" spans="2:13" ht="13.5" customHeight="1" x14ac:dyDescent="0.3">
      <c r="B8" s="7"/>
      <c r="C8" s="22" t="s">
        <v>3</v>
      </c>
      <c r="D8" s="10"/>
      <c r="E8" s="30">
        <f>SUM(E10:E18)</f>
        <v>11761.779999999999</v>
      </c>
      <c r="F8" s="30">
        <f>SUM(F10:F18)</f>
        <v>7195.4399999999987</v>
      </c>
      <c r="G8" s="30">
        <f>SUM(G10:G18)</f>
        <v>2950</v>
      </c>
      <c r="H8" s="16"/>
      <c r="I8" s="22" t="s">
        <v>32</v>
      </c>
      <c r="J8" s="10"/>
      <c r="K8" s="30">
        <f>SUM(K10:K18)</f>
        <v>67912.320000000007</v>
      </c>
      <c r="L8" s="30">
        <f>SUM(L10:L18)</f>
        <v>64073.67</v>
      </c>
      <c r="M8" s="33">
        <f>SUM(M10:M18)</f>
        <v>63500</v>
      </c>
    </row>
    <row r="9" spans="2:13" ht="6" customHeight="1" x14ac:dyDescent="0.3">
      <c r="B9" s="7"/>
      <c r="C9" s="10"/>
      <c r="D9" s="10"/>
      <c r="E9" s="31"/>
      <c r="F9" s="31"/>
      <c r="G9" s="32"/>
      <c r="H9" s="16"/>
      <c r="I9" s="10"/>
      <c r="J9" s="10"/>
      <c r="K9" s="31"/>
      <c r="L9" s="31"/>
      <c r="M9" s="32"/>
    </row>
    <row r="10" spans="2:13" ht="13.5" customHeight="1" x14ac:dyDescent="0.3">
      <c r="B10" s="7"/>
      <c r="C10" s="10"/>
      <c r="D10" s="10" t="s">
        <v>4</v>
      </c>
      <c r="E10" s="31">
        <v>858.04</v>
      </c>
      <c r="F10" s="31">
        <v>453.55</v>
      </c>
      <c r="G10" s="32">
        <v>500</v>
      </c>
      <c r="H10" s="16"/>
      <c r="I10" s="10"/>
      <c r="J10" s="10" t="s">
        <v>33</v>
      </c>
      <c r="K10" s="31">
        <v>18104.5</v>
      </c>
      <c r="L10" s="31">
        <v>17944</v>
      </c>
      <c r="M10" s="32">
        <v>18000</v>
      </c>
    </row>
    <row r="11" spans="2:13" ht="13.5" customHeight="1" x14ac:dyDescent="0.3">
      <c r="B11" s="7"/>
      <c r="C11" s="10"/>
      <c r="D11" s="10" t="s">
        <v>11</v>
      </c>
      <c r="E11" s="31">
        <v>1172.3900000000001</v>
      </c>
      <c r="F11" s="31">
        <v>614.53</v>
      </c>
      <c r="G11" s="32">
        <v>850</v>
      </c>
      <c r="H11" s="16"/>
      <c r="I11" s="10"/>
      <c r="J11" s="10" t="s">
        <v>34</v>
      </c>
      <c r="K11" s="31">
        <v>33069.5</v>
      </c>
      <c r="L11" s="31">
        <v>31948.12</v>
      </c>
      <c r="M11" s="32">
        <v>32000</v>
      </c>
    </row>
    <row r="12" spans="2:13" ht="13.5" customHeight="1" x14ac:dyDescent="0.3">
      <c r="B12" s="7"/>
      <c r="C12" s="10"/>
      <c r="D12" s="10" t="s">
        <v>5</v>
      </c>
      <c r="E12" s="31">
        <v>821.63</v>
      </c>
      <c r="F12" s="31">
        <v>349.62</v>
      </c>
      <c r="G12" s="32"/>
      <c r="H12" s="16"/>
      <c r="I12" s="10"/>
      <c r="J12" s="10" t="s">
        <v>35</v>
      </c>
      <c r="K12" s="31">
        <v>203</v>
      </c>
      <c r="L12" s="31"/>
      <c r="M12" s="32"/>
    </row>
    <row r="13" spans="2:13" ht="13.5" customHeight="1" x14ac:dyDescent="0.3">
      <c r="B13" s="7"/>
      <c r="C13" s="10"/>
      <c r="D13" s="10" t="s">
        <v>6</v>
      </c>
      <c r="E13" s="31">
        <v>2631.23</v>
      </c>
      <c r="F13" s="31">
        <v>297.8</v>
      </c>
      <c r="G13" s="32"/>
      <c r="H13" s="16"/>
      <c r="I13" s="10"/>
      <c r="J13" s="10" t="s">
        <v>36</v>
      </c>
      <c r="K13" s="31">
        <v>586</v>
      </c>
      <c r="L13" s="31">
        <v>290</v>
      </c>
      <c r="M13" s="32"/>
    </row>
    <row r="14" spans="2:13" ht="13.5" customHeight="1" x14ac:dyDescent="0.3">
      <c r="B14" s="7"/>
      <c r="C14" s="10"/>
      <c r="D14" s="10" t="s">
        <v>7</v>
      </c>
      <c r="E14" s="31">
        <v>3205.01</v>
      </c>
      <c r="F14" s="31">
        <v>2769.89</v>
      </c>
      <c r="G14" s="32"/>
      <c r="H14" s="16"/>
      <c r="I14" s="10"/>
      <c r="J14" s="10" t="s">
        <v>37</v>
      </c>
      <c r="K14" s="31">
        <v>11918</v>
      </c>
      <c r="L14" s="31">
        <v>11729</v>
      </c>
      <c r="M14" s="32">
        <v>12000</v>
      </c>
    </row>
    <row r="15" spans="2:13" ht="13.5" customHeight="1" x14ac:dyDescent="0.3">
      <c r="B15" s="7"/>
      <c r="C15" s="10"/>
      <c r="D15" s="10" t="s">
        <v>8</v>
      </c>
      <c r="E15" s="31">
        <v>808.38</v>
      </c>
      <c r="F15" s="31">
        <v>726.65</v>
      </c>
      <c r="G15" s="32"/>
      <c r="H15" s="16"/>
      <c r="I15" s="10"/>
      <c r="J15" s="10" t="s">
        <v>38</v>
      </c>
      <c r="K15" s="31">
        <v>4031.32</v>
      </c>
      <c r="L15" s="31">
        <v>2162.5500000000002</v>
      </c>
      <c r="M15" s="32">
        <v>1500</v>
      </c>
    </row>
    <row r="16" spans="2:13" ht="13.5" customHeight="1" x14ac:dyDescent="0.3">
      <c r="B16" s="7"/>
      <c r="C16" s="10"/>
      <c r="D16" s="10" t="s">
        <v>9</v>
      </c>
      <c r="E16" s="31">
        <v>1811.74</v>
      </c>
      <c r="F16" s="31">
        <v>1559.65</v>
      </c>
      <c r="G16" s="32">
        <v>1500</v>
      </c>
      <c r="H16" s="16"/>
      <c r="I16" s="10"/>
      <c r="J16" s="10"/>
      <c r="K16" s="31"/>
      <c r="L16" s="31"/>
      <c r="M16" s="32"/>
    </row>
    <row r="17" spans="2:13" ht="13.5" customHeight="1" x14ac:dyDescent="0.3">
      <c r="B17" s="7"/>
      <c r="C17" s="10"/>
      <c r="D17" s="10" t="s">
        <v>10</v>
      </c>
      <c r="E17" s="31">
        <v>453.36</v>
      </c>
      <c r="F17" s="31">
        <v>127.8</v>
      </c>
      <c r="G17" s="32"/>
      <c r="H17" s="16"/>
      <c r="I17" s="10"/>
      <c r="J17" s="10"/>
      <c r="K17" s="31"/>
      <c r="L17" s="31"/>
      <c r="M17" s="32"/>
    </row>
    <row r="18" spans="2:13" ht="13.5" customHeight="1" x14ac:dyDescent="0.3">
      <c r="B18" s="7"/>
      <c r="C18" s="10"/>
      <c r="D18" s="10" t="s">
        <v>46</v>
      </c>
      <c r="E18" s="31"/>
      <c r="F18" s="31">
        <v>295.95</v>
      </c>
      <c r="G18" s="32">
        <v>100</v>
      </c>
      <c r="H18" s="16"/>
      <c r="I18" s="10"/>
      <c r="J18" s="10"/>
      <c r="K18" s="31"/>
      <c r="L18" s="31"/>
      <c r="M18" s="32"/>
    </row>
    <row r="19" spans="2:13" ht="6" customHeight="1" x14ac:dyDescent="0.3">
      <c r="B19" s="7"/>
      <c r="C19" s="10"/>
      <c r="D19" s="10"/>
      <c r="E19" s="31"/>
      <c r="F19" s="31"/>
      <c r="G19" s="32"/>
      <c r="H19" s="16"/>
      <c r="I19" s="10"/>
      <c r="J19" s="10"/>
      <c r="K19" s="31"/>
      <c r="L19" s="31"/>
      <c r="M19" s="32"/>
    </row>
    <row r="20" spans="2:13" ht="13.5" customHeight="1" x14ac:dyDescent="0.3">
      <c r="B20" s="7"/>
      <c r="C20" s="22" t="s">
        <v>12</v>
      </c>
      <c r="D20" s="10"/>
      <c r="E20" s="30">
        <f>SUM(E22:E25)</f>
        <v>16541.09</v>
      </c>
      <c r="F20" s="30">
        <f>SUM(F22:F25)</f>
        <v>19366.82</v>
      </c>
      <c r="G20" s="30">
        <f>SUM(G22:G25)</f>
        <v>30100</v>
      </c>
      <c r="H20" s="28"/>
      <c r="I20" s="22" t="s">
        <v>39</v>
      </c>
      <c r="J20" s="22"/>
      <c r="K20" s="30">
        <f>SUM(K22:K25)</f>
        <v>14663.86</v>
      </c>
      <c r="L20" s="30">
        <f>SUM(L22:L25)</f>
        <v>10815</v>
      </c>
      <c r="M20" s="33">
        <f>SUM(M22:M25)</f>
        <v>9000</v>
      </c>
    </row>
    <row r="21" spans="2:13" ht="6" customHeight="1" x14ac:dyDescent="0.3">
      <c r="B21" s="7"/>
      <c r="C21" s="10"/>
      <c r="D21" s="10"/>
      <c r="E21" s="31"/>
      <c r="F21" s="31"/>
      <c r="G21" s="32"/>
      <c r="H21" s="16"/>
      <c r="I21" s="10"/>
      <c r="J21" s="10"/>
      <c r="K21" s="31"/>
      <c r="L21" s="31"/>
      <c r="M21" s="32"/>
    </row>
    <row r="22" spans="2:13" ht="13.5" customHeight="1" x14ac:dyDescent="0.3">
      <c r="B22" s="7"/>
      <c r="C22" s="10"/>
      <c r="D22" s="10" t="s">
        <v>13</v>
      </c>
      <c r="E22" s="31">
        <v>14397.26</v>
      </c>
      <c r="F22" s="31">
        <v>18560.189999999999</v>
      </c>
      <c r="G22" s="32">
        <v>30000</v>
      </c>
      <c r="H22" s="16"/>
      <c r="I22" s="10"/>
      <c r="J22" s="10" t="s">
        <v>23</v>
      </c>
      <c r="K22" s="31">
        <v>5444</v>
      </c>
      <c r="L22" s="31">
        <v>4441</v>
      </c>
      <c r="M22" s="32">
        <v>8500</v>
      </c>
    </row>
    <row r="23" spans="2:13" ht="13.5" customHeight="1" x14ac:dyDescent="0.3">
      <c r="B23" s="7"/>
      <c r="C23" s="10"/>
      <c r="D23" s="10" t="s">
        <v>14</v>
      </c>
      <c r="E23" s="31">
        <v>1598.25</v>
      </c>
      <c r="F23" s="31">
        <v>357.7</v>
      </c>
      <c r="G23" s="32"/>
      <c r="H23" s="16"/>
      <c r="I23" s="10"/>
      <c r="J23" s="10" t="s">
        <v>24</v>
      </c>
      <c r="K23" s="31">
        <v>570</v>
      </c>
      <c r="L23" s="31">
        <v>464</v>
      </c>
      <c r="M23" s="32">
        <v>500</v>
      </c>
    </row>
    <row r="24" spans="2:13" ht="13.5" customHeight="1" x14ac:dyDescent="0.3">
      <c r="B24" s="7"/>
      <c r="C24" s="10"/>
      <c r="D24" s="10" t="s">
        <v>15</v>
      </c>
      <c r="E24" s="31">
        <v>545.58000000000004</v>
      </c>
      <c r="F24" s="31">
        <v>32</v>
      </c>
      <c r="G24" s="32">
        <v>100</v>
      </c>
      <c r="H24" s="16"/>
      <c r="I24" s="10"/>
      <c r="J24" s="10" t="s">
        <v>22</v>
      </c>
      <c r="K24" s="31">
        <v>8649.86</v>
      </c>
      <c r="L24" s="31">
        <v>5910</v>
      </c>
      <c r="M24" s="32"/>
    </row>
    <row r="25" spans="2:13" ht="13.5" customHeight="1" x14ac:dyDescent="0.3">
      <c r="B25" s="7"/>
      <c r="C25" s="10"/>
      <c r="D25" s="10" t="s">
        <v>45</v>
      </c>
      <c r="E25" s="31"/>
      <c r="F25" s="31">
        <v>416.93</v>
      </c>
      <c r="G25" s="32"/>
      <c r="H25" s="16"/>
      <c r="I25" s="10"/>
      <c r="J25" s="10" t="s">
        <v>25</v>
      </c>
      <c r="K25" s="31"/>
      <c r="L25" s="31"/>
      <c r="M25" s="32"/>
    </row>
    <row r="26" spans="2:13" ht="6" customHeight="1" x14ac:dyDescent="0.3">
      <c r="B26" s="7"/>
      <c r="C26" s="10"/>
      <c r="D26" s="10"/>
      <c r="E26" s="31"/>
      <c r="F26" s="31"/>
      <c r="G26" s="32"/>
      <c r="H26" s="16"/>
      <c r="I26" s="10"/>
      <c r="J26" s="10"/>
      <c r="K26" s="31"/>
      <c r="L26" s="31"/>
      <c r="M26" s="32"/>
    </row>
    <row r="27" spans="2:13" ht="13.5" customHeight="1" x14ac:dyDescent="0.3">
      <c r="B27" s="7"/>
      <c r="C27" s="22" t="s">
        <v>20</v>
      </c>
      <c r="D27" s="10"/>
      <c r="E27" s="30">
        <f>SUM(E29:E33)</f>
        <v>14204.679999999998</v>
      </c>
      <c r="F27" s="30">
        <f>SUM(F29:F33)</f>
        <v>13635.42</v>
      </c>
      <c r="G27" s="30">
        <f>SUM(G29:G33)</f>
        <v>19000</v>
      </c>
      <c r="H27" s="28"/>
      <c r="I27" s="22" t="s">
        <v>40</v>
      </c>
      <c r="J27" s="22"/>
      <c r="K27" s="30">
        <f>SUM(K29:K33)</f>
        <v>5245.99</v>
      </c>
      <c r="L27" s="30">
        <f>SUM(L29:L33)</f>
        <v>6534.34</v>
      </c>
      <c r="M27" s="33">
        <f>SUM(M29:M33)</f>
        <v>1800</v>
      </c>
    </row>
    <row r="28" spans="2:13" ht="6" customHeight="1" x14ac:dyDescent="0.3">
      <c r="B28" s="7"/>
      <c r="C28" s="10"/>
      <c r="D28" s="10"/>
      <c r="E28" s="31"/>
      <c r="F28" s="31"/>
      <c r="G28" s="32"/>
      <c r="H28" s="16"/>
      <c r="I28" s="10"/>
      <c r="J28" s="10"/>
      <c r="K28" s="31"/>
      <c r="L28" s="31"/>
      <c r="M28" s="32"/>
    </row>
    <row r="29" spans="2:13" ht="13.5" customHeight="1" x14ac:dyDescent="0.3">
      <c r="B29" s="7"/>
      <c r="C29" s="10"/>
      <c r="D29" s="10" t="s">
        <v>21</v>
      </c>
      <c r="E29" s="31">
        <v>5111.3999999999996</v>
      </c>
      <c r="F29" s="31">
        <v>6964.08</v>
      </c>
      <c r="G29" s="32">
        <v>7500</v>
      </c>
      <c r="H29" s="16"/>
      <c r="I29" s="10"/>
      <c r="J29" s="10" t="s">
        <v>41</v>
      </c>
      <c r="K29" s="31">
        <v>956.07</v>
      </c>
      <c r="L29" s="31">
        <f>620.59+250.91</f>
        <v>871.5</v>
      </c>
      <c r="M29" s="32">
        <v>400</v>
      </c>
    </row>
    <row r="30" spans="2:13" ht="13.5" customHeight="1" x14ac:dyDescent="0.3">
      <c r="B30" s="7"/>
      <c r="C30" s="10"/>
      <c r="D30" s="10" t="s">
        <v>22</v>
      </c>
      <c r="E30" s="31">
        <f>2839.25-1124</f>
        <v>1715.25</v>
      </c>
      <c r="F30" s="31">
        <v>937</v>
      </c>
      <c r="G30" s="32">
        <v>1000</v>
      </c>
      <c r="H30" s="16"/>
      <c r="I30" s="10"/>
      <c r="J30" s="10" t="s">
        <v>42</v>
      </c>
      <c r="K30" s="31">
        <v>2262.84</v>
      </c>
      <c r="L30" s="31">
        <v>2262.84</v>
      </c>
      <c r="M30" s="32"/>
    </row>
    <row r="31" spans="2:13" ht="13.5" customHeight="1" x14ac:dyDescent="0.3">
      <c r="B31" s="7"/>
      <c r="C31" s="10"/>
      <c r="D31" s="10" t="s">
        <v>23</v>
      </c>
      <c r="E31" s="31">
        <v>5520.45</v>
      </c>
      <c r="F31" s="31">
        <f>4302.59+78</f>
        <v>4380.59</v>
      </c>
      <c r="G31" s="32">
        <v>8500</v>
      </c>
      <c r="H31" s="16"/>
      <c r="I31" s="10"/>
      <c r="J31" s="10" t="s">
        <v>43</v>
      </c>
      <c r="K31" s="31">
        <v>1000</v>
      </c>
      <c r="L31" s="31">
        <v>1400</v>
      </c>
      <c r="M31" s="32">
        <v>1400</v>
      </c>
    </row>
    <row r="32" spans="2:13" ht="13.5" customHeight="1" x14ac:dyDescent="0.3">
      <c r="B32" s="7"/>
      <c r="C32" s="10"/>
      <c r="D32" s="10" t="s">
        <v>24</v>
      </c>
      <c r="E32" s="31">
        <v>733.58</v>
      </c>
      <c r="F32" s="31">
        <v>545.75</v>
      </c>
      <c r="G32" s="32">
        <v>500</v>
      </c>
      <c r="H32" s="16"/>
      <c r="I32" s="10"/>
      <c r="J32" s="10" t="s">
        <v>44</v>
      </c>
      <c r="K32" s="31">
        <v>1027.08</v>
      </c>
      <c r="L32" s="31"/>
      <c r="M32" s="32"/>
    </row>
    <row r="33" spans="2:13" ht="13.5" customHeight="1" x14ac:dyDescent="0.3">
      <c r="B33" s="7"/>
      <c r="C33" s="10"/>
      <c r="D33" s="10" t="s">
        <v>25</v>
      </c>
      <c r="E33" s="31">
        <v>1124</v>
      </c>
      <c r="F33" s="31">
        <v>808</v>
      </c>
      <c r="G33" s="32">
        <v>1500</v>
      </c>
      <c r="H33" s="16"/>
      <c r="I33" s="10"/>
      <c r="J33" s="10" t="s">
        <v>51</v>
      </c>
      <c r="K33" s="31"/>
      <c r="L33" s="31">
        <v>2000</v>
      </c>
      <c r="M33" s="32"/>
    </row>
    <row r="34" spans="2:13" ht="13.5" customHeight="1" x14ac:dyDescent="0.3">
      <c r="B34" s="7"/>
      <c r="C34" s="10"/>
      <c r="D34" s="10"/>
      <c r="E34" s="31"/>
      <c r="F34" s="31"/>
      <c r="G34" s="32"/>
      <c r="H34" s="16"/>
      <c r="I34" s="10"/>
      <c r="J34" s="10"/>
      <c r="K34" s="31"/>
      <c r="L34" s="31"/>
      <c r="M34" s="32"/>
    </row>
    <row r="35" spans="2:13" ht="6" customHeight="1" x14ac:dyDescent="0.3">
      <c r="B35" s="7"/>
      <c r="C35" s="10"/>
      <c r="D35" s="10"/>
      <c r="E35" s="31"/>
      <c r="F35" s="31"/>
      <c r="G35" s="32"/>
      <c r="H35" s="16"/>
      <c r="I35" s="10"/>
      <c r="J35" s="10"/>
      <c r="K35" s="31"/>
      <c r="L35" s="31"/>
      <c r="M35" s="32"/>
    </row>
    <row r="36" spans="2:13" ht="13.5" customHeight="1" x14ac:dyDescent="0.3">
      <c r="B36" s="7"/>
      <c r="C36" s="22" t="s">
        <v>16</v>
      </c>
      <c r="D36" s="10"/>
      <c r="E36" s="30">
        <v>932.3</v>
      </c>
      <c r="F36" s="30">
        <v>969.5</v>
      </c>
      <c r="G36" s="33"/>
      <c r="H36" s="16"/>
      <c r="I36" s="10"/>
      <c r="J36" s="10"/>
      <c r="K36" s="31"/>
      <c r="L36" s="31"/>
      <c r="M36" s="32"/>
    </row>
    <row r="37" spans="2:13" ht="6" customHeight="1" x14ac:dyDescent="0.3">
      <c r="B37" s="7"/>
      <c r="C37" s="10"/>
      <c r="D37" s="10"/>
      <c r="E37" s="31"/>
      <c r="F37" s="31"/>
      <c r="G37" s="32"/>
      <c r="H37" s="16"/>
      <c r="I37" s="10"/>
      <c r="J37" s="10"/>
      <c r="K37" s="31"/>
      <c r="L37" s="31"/>
      <c r="M37" s="32"/>
    </row>
    <row r="38" spans="2:13" ht="13.5" customHeight="1" x14ac:dyDescent="0.3">
      <c r="B38" s="7"/>
      <c r="C38" s="22" t="s">
        <v>17</v>
      </c>
      <c r="D38" s="10"/>
      <c r="E38" s="30">
        <f>SUM(E40:E41)</f>
        <v>41286.480000000003</v>
      </c>
      <c r="F38" s="30">
        <f>SUM(F40:F41)</f>
        <v>37333.43</v>
      </c>
      <c r="G38" s="30">
        <f>SUM(G40:G41)</f>
        <v>17600</v>
      </c>
      <c r="H38" s="16"/>
      <c r="I38" s="10"/>
      <c r="J38" s="10"/>
      <c r="K38" s="31"/>
      <c r="L38" s="31"/>
      <c r="M38" s="32"/>
    </row>
    <row r="39" spans="2:13" ht="6" customHeight="1" x14ac:dyDescent="0.3">
      <c r="B39" s="7"/>
      <c r="C39" s="10"/>
      <c r="D39" s="10"/>
      <c r="E39" s="31"/>
      <c r="F39" s="31"/>
      <c r="G39" s="32"/>
      <c r="H39" s="16"/>
      <c r="I39" s="10"/>
      <c r="J39" s="10"/>
      <c r="K39" s="31"/>
      <c r="L39" s="31"/>
      <c r="M39" s="32"/>
    </row>
    <row r="40" spans="2:13" ht="13.5" customHeight="1" x14ac:dyDescent="0.3">
      <c r="B40" s="7"/>
      <c r="C40" s="10"/>
      <c r="D40" s="10" t="s">
        <v>18</v>
      </c>
      <c r="E40" s="31">
        <v>29920.720000000001</v>
      </c>
      <c r="F40" s="31">
        <v>28801.200000000001</v>
      </c>
      <c r="G40" s="32">
        <v>12000</v>
      </c>
      <c r="H40" s="16"/>
      <c r="I40" s="10"/>
      <c r="J40" s="10"/>
      <c r="K40" s="31"/>
      <c r="L40" s="31"/>
      <c r="M40" s="32"/>
    </row>
    <row r="41" spans="2:13" ht="13.5" customHeight="1" x14ac:dyDescent="0.3">
      <c r="B41" s="7"/>
      <c r="C41" s="10"/>
      <c r="D41" s="10" t="s">
        <v>19</v>
      </c>
      <c r="E41" s="31">
        <v>11365.76</v>
      </c>
      <c r="F41" s="31">
        <v>8532.23</v>
      </c>
      <c r="G41" s="32">
        <v>5600</v>
      </c>
      <c r="H41" s="16"/>
      <c r="I41" s="10"/>
      <c r="J41" s="10"/>
      <c r="K41" s="31"/>
      <c r="L41" s="31"/>
      <c r="M41" s="32"/>
    </row>
    <row r="42" spans="2:13" ht="6" customHeight="1" x14ac:dyDescent="0.3">
      <c r="B42" s="7"/>
      <c r="C42" s="10"/>
      <c r="D42" s="10"/>
      <c r="E42" s="31"/>
      <c r="F42" s="31"/>
      <c r="G42" s="32"/>
      <c r="H42" s="16"/>
      <c r="I42" s="10"/>
      <c r="J42" s="10"/>
      <c r="K42" s="31"/>
      <c r="L42" s="31"/>
      <c r="M42" s="32"/>
    </row>
    <row r="43" spans="2:13" ht="13.5" customHeight="1" x14ac:dyDescent="0.3">
      <c r="B43" s="7"/>
      <c r="C43" s="22" t="s">
        <v>26</v>
      </c>
      <c r="D43" s="10"/>
      <c r="E43" s="30">
        <f>SUM(E45:E46)</f>
        <v>1732.0300000000002</v>
      </c>
      <c r="F43" s="30">
        <f>SUM(F45:F46)</f>
        <v>1340.2600000000002</v>
      </c>
      <c r="G43" s="30">
        <f>SUM(G45:G46)</f>
        <v>2500</v>
      </c>
      <c r="H43" s="16"/>
      <c r="I43" s="10"/>
      <c r="J43" s="10"/>
      <c r="K43" s="31"/>
      <c r="L43" s="31"/>
      <c r="M43" s="32"/>
    </row>
    <row r="44" spans="2:13" ht="6" customHeight="1" x14ac:dyDescent="0.3">
      <c r="B44" s="7"/>
      <c r="C44" s="10"/>
      <c r="D44" s="10"/>
      <c r="E44" s="31"/>
      <c r="F44" s="31"/>
      <c r="G44" s="32"/>
      <c r="H44" s="16"/>
      <c r="I44" s="10"/>
      <c r="J44" s="10"/>
      <c r="K44" s="31"/>
      <c r="L44" s="31"/>
      <c r="M44" s="32"/>
    </row>
    <row r="45" spans="2:13" ht="13.5" customHeight="1" x14ac:dyDescent="0.3">
      <c r="B45" s="7"/>
      <c r="C45" s="10"/>
      <c r="D45" s="10" t="s">
        <v>27</v>
      </c>
      <c r="E45" s="31">
        <v>1668.38</v>
      </c>
      <c r="F45" s="31">
        <v>1325.38</v>
      </c>
      <c r="G45" s="32">
        <v>2450</v>
      </c>
      <c r="H45" s="16"/>
      <c r="I45" s="10"/>
      <c r="J45" s="10"/>
      <c r="K45" s="31"/>
      <c r="L45" s="31"/>
      <c r="M45" s="32"/>
    </row>
    <row r="46" spans="2:13" ht="13.5" customHeight="1" x14ac:dyDescent="0.3">
      <c r="B46" s="7"/>
      <c r="C46" s="10"/>
      <c r="D46" s="10" t="s">
        <v>28</v>
      </c>
      <c r="E46" s="31">
        <v>63.65</v>
      </c>
      <c r="F46" s="31">
        <v>14.88</v>
      </c>
      <c r="G46" s="32">
        <v>50</v>
      </c>
      <c r="H46" s="16"/>
      <c r="I46" s="10"/>
      <c r="J46" s="10"/>
      <c r="K46" s="31"/>
      <c r="L46" s="31"/>
      <c r="M46" s="32"/>
    </row>
    <row r="47" spans="2:13" ht="6" customHeight="1" x14ac:dyDescent="0.3">
      <c r="B47" s="7"/>
      <c r="C47" s="10"/>
      <c r="D47" s="10"/>
      <c r="E47" s="31"/>
      <c r="F47" s="31"/>
      <c r="G47" s="32"/>
      <c r="H47" s="16"/>
      <c r="I47" s="10"/>
      <c r="J47" s="10"/>
      <c r="K47" s="31"/>
      <c r="L47" s="31"/>
      <c r="M47" s="32"/>
    </row>
    <row r="48" spans="2:13" ht="13.5" customHeight="1" x14ac:dyDescent="0.3">
      <c r="B48" s="7"/>
      <c r="C48" s="22" t="s">
        <v>29</v>
      </c>
      <c r="D48" s="10"/>
      <c r="E48" s="30">
        <v>1879.52</v>
      </c>
      <c r="F48" s="30">
        <v>1679.09</v>
      </c>
      <c r="G48" s="33">
        <v>950</v>
      </c>
      <c r="H48" s="16"/>
      <c r="I48" s="22"/>
      <c r="J48" s="10"/>
      <c r="K48" s="30"/>
      <c r="L48" s="30"/>
      <c r="M48" s="33"/>
    </row>
    <row r="49" spans="2:13" ht="13.5" customHeight="1" x14ac:dyDescent="0.3">
      <c r="B49" s="7"/>
      <c r="C49" s="22"/>
      <c r="D49" s="10"/>
      <c r="E49" s="30"/>
      <c r="F49" s="30"/>
      <c r="G49" s="33"/>
      <c r="H49" s="16"/>
      <c r="I49" s="22"/>
      <c r="J49" s="10"/>
      <c r="K49" s="31"/>
      <c r="L49" s="31"/>
      <c r="M49" s="33"/>
    </row>
    <row r="50" spans="2:13" ht="6" customHeight="1" x14ac:dyDescent="0.3">
      <c r="B50" s="7"/>
      <c r="C50" s="10"/>
      <c r="D50" s="10"/>
      <c r="E50" s="31"/>
      <c r="F50" s="31"/>
      <c r="G50" s="32"/>
      <c r="H50" s="16"/>
      <c r="I50" s="10"/>
      <c r="J50" s="10"/>
      <c r="K50" s="31"/>
      <c r="L50" s="31"/>
      <c r="M50" s="32"/>
    </row>
    <row r="51" spans="2:13" ht="13.5" customHeight="1" x14ac:dyDescent="0.3">
      <c r="B51" s="7"/>
      <c r="C51" s="22" t="s">
        <v>53</v>
      </c>
      <c r="D51" s="10"/>
      <c r="E51" s="30"/>
      <c r="F51" s="30"/>
      <c r="G51" s="33">
        <v>1200</v>
      </c>
      <c r="H51" s="16"/>
      <c r="I51" s="22" t="s">
        <v>52</v>
      </c>
      <c r="J51" s="10"/>
      <c r="K51" s="30">
        <v>515.71</v>
      </c>
      <c r="L51" s="30">
        <v>96.95</v>
      </c>
      <c r="M51" s="32"/>
    </row>
    <row r="52" spans="2:13" ht="6" customHeight="1" x14ac:dyDescent="0.3">
      <c r="B52" s="7"/>
      <c r="C52" s="10"/>
      <c r="D52" s="10"/>
      <c r="E52" s="31"/>
      <c r="F52" s="31"/>
      <c r="G52" s="32"/>
      <c r="H52" s="16"/>
      <c r="I52" s="10"/>
      <c r="J52" s="10"/>
      <c r="K52" s="31"/>
      <c r="L52" s="31"/>
      <c r="M52" s="32"/>
    </row>
    <row r="53" spans="2:13" ht="18" thickBot="1" x14ac:dyDescent="0.4">
      <c r="B53" s="14"/>
      <c r="C53" s="15"/>
      <c r="D53" s="23" t="s">
        <v>30</v>
      </c>
      <c r="E53" s="34">
        <f>E8+E20+E27+E36+E38+E43+E48+E51</f>
        <v>88337.88</v>
      </c>
      <c r="F53" s="34">
        <f>F8+F20+F27+F36+F38+F43+F48+F51</f>
        <v>81519.959999999992</v>
      </c>
      <c r="G53" s="35">
        <f>G8+G20+G27+G36+G38+G43+G48+G51</f>
        <v>74300</v>
      </c>
      <c r="H53" s="25"/>
      <c r="I53" s="24"/>
      <c r="J53" s="23" t="s">
        <v>31</v>
      </c>
      <c r="K53" s="34">
        <f>K8+K20+K27+K51</f>
        <v>88337.880000000019</v>
      </c>
      <c r="L53" s="34">
        <f>L8+L20+L27+L51</f>
        <v>81519.959999999992</v>
      </c>
      <c r="M53" s="35">
        <f>M8+M20+M27+M49</f>
        <v>74300</v>
      </c>
    </row>
    <row r="54" spans="2:13" ht="6" customHeight="1" thickTop="1" thickBot="1" x14ac:dyDescent="0.35">
      <c r="B54" s="9"/>
      <c r="C54" s="12"/>
      <c r="D54" s="12"/>
      <c r="E54" s="12"/>
      <c r="F54" s="12"/>
      <c r="G54" s="13"/>
      <c r="H54" s="17"/>
      <c r="I54" s="12"/>
      <c r="J54" s="12"/>
      <c r="K54" s="12"/>
      <c r="L54" s="12"/>
      <c r="M54" s="13"/>
    </row>
    <row r="55" spans="2:13" ht="6" customHeight="1" x14ac:dyDescent="0.3">
      <c r="B55" s="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9"/>
    </row>
    <row r="56" spans="2:13" ht="18" x14ac:dyDescent="0.35">
      <c r="B56" s="7"/>
      <c r="C56" s="10"/>
      <c r="D56" s="10"/>
      <c r="E56" s="10"/>
      <c r="F56" s="10"/>
      <c r="G56" s="10"/>
      <c r="H56" s="20"/>
      <c r="I56" s="10"/>
      <c r="J56" s="10"/>
      <c r="K56" s="21"/>
      <c r="L56" s="21"/>
      <c r="M56" s="29"/>
    </row>
    <row r="57" spans="2:13" ht="6" customHeight="1" thickBot="1" x14ac:dyDescent="0.35">
      <c r="B57" s="9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</row>
    <row r="58" spans="2:13" x14ac:dyDescent="0.3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2:13" x14ac:dyDescent="0.3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2:13" x14ac:dyDescent="0.3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2:13" x14ac:dyDescent="0.3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2:13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2:13" x14ac:dyDescent="0.3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2:13" x14ac:dyDescent="0.3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</sheetData>
  <mergeCells count="2">
    <mergeCell ref="D4:E4"/>
    <mergeCell ref="J4:K4"/>
  </mergeCells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3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1F11-075F-491A-899F-38800CBAF983}">
  <dimension ref="A1:P53"/>
  <sheetViews>
    <sheetView topLeftCell="A15" workbookViewId="0">
      <selection activeCell="A45" sqref="A45"/>
    </sheetView>
  </sheetViews>
  <sheetFormatPr baseColWidth="10" defaultRowHeight="12.75" x14ac:dyDescent="0.2"/>
  <cols>
    <col min="1" max="1" width="25.5703125" customWidth="1"/>
    <col min="2" max="2" width="15" customWidth="1"/>
    <col min="3" max="3" width="15.42578125" customWidth="1"/>
    <col min="4" max="4" width="16.28515625" customWidth="1"/>
    <col min="5" max="5" width="15.7109375" customWidth="1"/>
    <col min="7" max="7" width="5.28515625" customWidth="1"/>
    <col min="9" max="9" width="20.140625" customWidth="1"/>
    <col min="10" max="10" width="16.85546875" customWidth="1"/>
    <col min="11" max="11" width="15.85546875" customWidth="1"/>
    <col min="12" max="12" width="16.28515625" customWidth="1"/>
    <col min="13" max="13" width="14.7109375" customWidth="1"/>
  </cols>
  <sheetData>
    <row r="1" spans="1:16" ht="29.25" x14ac:dyDescent="0.6">
      <c r="A1" s="2"/>
      <c r="B1" s="3" t="s">
        <v>131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7.2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6.5" x14ac:dyDescent="0.3">
      <c r="A3" s="5"/>
      <c r="B3" s="5"/>
      <c r="C3" s="5"/>
      <c r="D3" s="5"/>
      <c r="E3" s="5"/>
      <c r="F3" s="6"/>
      <c r="G3" s="4"/>
      <c r="H3" s="5"/>
      <c r="I3" s="5"/>
      <c r="J3" s="5"/>
      <c r="K3" s="5"/>
      <c r="L3" s="5"/>
      <c r="M3" s="5"/>
      <c r="N3" s="6"/>
      <c r="O3" s="1"/>
      <c r="P3" s="1"/>
    </row>
    <row r="4" spans="1:16" ht="21" x14ac:dyDescent="0.4">
      <c r="A4" s="54" t="s">
        <v>1</v>
      </c>
      <c r="B4" s="47"/>
      <c r="C4" s="1"/>
      <c r="D4" s="1"/>
      <c r="E4" s="1"/>
      <c r="F4" s="8"/>
      <c r="G4" s="7"/>
      <c r="H4" s="1"/>
      <c r="I4" s="54" t="s">
        <v>2</v>
      </c>
      <c r="J4" s="47"/>
      <c r="K4" s="1"/>
      <c r="L4" s="1"/>
      <c r="M4" s="1"/>
      <c r="N4" s="8"/>
      <c r="O4" s="1"/>
      <c r="P4" s="1"/>
    </row>
    <row r="5" spans="1:16" ht="16.5" x14ac:dyDescent="0.3">
      <c r="A5" s="10"/>
      <c r="B5" s="26" t="s">
        <v>126</v>
      </c>
      <c r="C5" s="26" t="s">
        <v>128</v>
      </c>
      <c r="D5" s="26" t="s">
        <v>132</v>
      </c>
      <c r="E5" s="26" t="s">
        <v>133</v>
      </c>
      <c r="F5" s="27"/>
      <c r="G5" s="28"/>
      <c r="H5" s="22"/>
      <c r="I5" s="22"/>
      <c r="J5" s="26" t="s">
        <v>126</v>
      </c>
      <c r="K5" s="26" t="s">
        <v>128</v>
      </c>
      <c r="L5" s="26" t="s">
        <v>132</v>
      </c>
      <c r="M5" s="26" t="s">
        <v>133</v>
      </c>
      <c r="N5" s="27"/>
      <c r="O5" s="1"/>
      <c r="P5" s="1"/>
    </row>
    <row r="6" spans="1:16" ht="16.5" x14ac:dyDescent="0.3">
      <c r="A6" s="10"/>
      <c r="B6" s="26"/>
      <c r="C6" s="26"/>
      <c r="D6" s="26"/>
      <c r="E6" s="26" t="s">
        <v>50</v>
      </c>
      <c r="F6" s="27"/>
      <c r="G6" s="28"/>
      <c r="H6" s="22"/>
      <c r="I6" s="22"/>
      <c r="J6" s="26"/>
      <c r="K6" s="26"/>
      <c r="L6" s="26"/>
      <c r="M6" s="26" t="s">
        <v>50</v>
      </c>
      <c r="N6" s="27"/>
      <c r="O6" s="1"/>
      <c r="P6" s="1"/>
    </row>
    <row r="7" spans="1:16" ht="16.5" x14ac:dyDescent="0.3">
      <c r="A7" s="10"/>
      <c r="B7" s="10"/>
      <c r="C7" s="10"/>
      <c r="D7" s="10"/>
      <c r="E7" s="10"/>
      <c r="F7" s="11"/>
      <c r="G7" s="16"/>
      <c r="H7" s="10"/>
      <c r="I7" s="10"/>
      <c r="J7" s="10"/>
      <c r="K7" s="10"/>
      <c r="L7" s="10"/>
      <c r="M7" s="10"/>
      <c r="N7" s="11"/>
      <c r="O7" s="1"/>
      <c r="P7" s="1"/>
    </row>
    <row r="8" spans="1:16" ht="17.25" x14ac:dyDescent="0.35">
      <c r="A8" s="10"/>
      <c r="B8" s="37">
        <f>SUM(B10:B13)</f>
        <v>1746.62</v>
      </c>
      <c r="C8" s="37">
        <f>SUM(C10:C13)</f>
        <v>1240.8400000000001</v>
      </c>
      <c r="D8" s="37">
        <f>SUM(D10:D13)</f>
        <v>2022</v>
      </c>
      <c r="E8" s="37">
        <f>SUM(E10:E13)</f>
        <v>950</v>
      </c>
      <c r="F8" s="37"/>
      <c r="G8" s="16"/>
      <c r="H8" s="22" t="s">
        <v>32</v>
      </c>
      <c r="I8" s="10"/>
      <c r="J8" s="37">
        <f>SUM(J10:J13)</f>
        <v>10656.279999999999</v>
      </c>
      <c r="K8" s="37">
        <f>SUM(K10:K13)</f>
        <v>16478.400000000001</v>
      </c>
      <c r="L8" s="37">
        <f>SUM(L10:L13)</f>
        <v>15920.3</v>
      </c>
      <c r="M8" s="37">
        <f>SUM(M10:M13)</f>
        <v>17100</v>
      </c>
      <c r="N8" s="38"/>
      <c r="O8" s="1"/>
      <c r="P8" s="1"/>
    </row>
    <row r="9" spans="1:16" ht="16.5" x14ac:dyDescent="0.3">
      <c r="A9" s="10"/>
      <c r="B9" s="31"/>
      <c r="C9" s="31"/>
      <c r="D9" s="31"/>
      <c r="E9" s="31"/>
      <c r="F9" s="32"/>
      <c r="G9" s="16"/>
      <c r="H9" s="10"/>
      <c r="I9" s="10"/>
      <c r="J9" s="31"/>
      <c r="K9" s="31"/>
      <c r="L9" s="31"/>
      <c r="M9" s="31"/>
      <c r="N9" s="32"/>
      <c r="O9" s="1"/>
      <c r="P9" s="1"/>
    </row>
    <row r="10" spans="1:16" ht="16.5" x14ac:dyDescent="0.3">
      <c r="A10" s="10" t="s">
        <v>4</v>
      </c>
      <c r="B10" s="31"/>
      <c r="C10" s="31"/>
      <c r="D10" s="31">
        <v>1647.74</v>
      </c>
      <c r="E10" s="31">
        <v>300</v>
      </c>
      <c r="F10" s="32"/>
      <c r="G10" s="16"/>
      <c r="H10" s="10"/>
      <c r="I10" s="10" t="s">
        <v>33</v>
      </c>
      <c r="J10" s="31">
        <v>5852</v>
      </c>
      <c r="K10" s="31">
        <v>5248</v>
      </c>
      <c r="L10" s="31">
        <v>5925</v>
      </c>
      <c r="M10" s="31">
        <v>6000</v>
      </c>
      <c r="N10" s="32"/>
      <c r="O10" s="1"/>
      <c r="P10" s="1"/>
    </row>
    <row r="11" spans="1:16" ht="16.5" x14ac:dyDescent="0.3">
      <c r="A11" s="10" t="s">
        <v>125</v>
      </c>
      <c r="B11" s="31">
        <v>1180</v>
      </c>
      <c r="C11" s="31">
        <v>690.97</v>
      </c>
      <c r="D11" s="31">
        <v>52.88</v>
      </c>
      <c r="E11" s="31">
        <v>300</v>
      </c>
      <c r="F11" s="32"/>
      <c r="G11" s="16"/>
      <c r="H11" s="10"/>
      <c r="I11" s="10" t="s">
        <v>34</v>
      </c>
      <c r="J11" s="31">
        <f>3189.4+165</f>
        <v>3354.4</v>
      </c>
      <c r="K11" s="31">
        <v>10518.4</v>
      </c>
      <c r="L11" s="31">
        <v>9925.2999999999993</v>
      </c>
      <c r="M11" s="31">
        <v>10500</v>
      </c>
      <c r="N11" s="32"/>
      <c r="O11" s="1"/>
      <c r="P11" s="1"/>
    </row>
    <row r="12" spans="1:16" ht="16.5" x14ac:dyDescent="0.3">
      <c r="A12" s="10" t="s">
        <v>9</v>
      </c>
      <c r="B12" s="31">
        <v>566.62</v>
      </c>
      <c r="C12" s="31">
        <v>549.87</v>
      </c>
      <c r="D12" s="31">
        <v>321.38</v>
      </c>
      <c r="E12" s="31">
        <v>350</v>
      </c>
      <c r="F12" s="32"/>
      <c r="G12" s="16"/>
      <c r="H12" s="10"/>
      <c r="I12" s="10" t="s">
        <v>129</v>
      </c>
      <c r="J12" s="31">
        <v>1349.88</v>
      </c>
      <c r="K12" s="31">
        <v>500</v>
      </c>
      <c r="L12" s="31"/>
      <c r="M12" s="31">
        <v>400</v>
      </c>
      <c r="N12" s="32"/>
      <c r="O12" s="1"/>
      <c r="P12" s="1"/>
    </row>
    <row r="13" spans="1:16" ht="16.5" x14ac:dyDescent="0.3">
      <c r="A13" s="10" t="s">
        <v>100</v>
      </c>
      <c r="B13" s="31"/>
      <c r="C13" s="31"/>
      <c r="D13" s="31"/>
      <c r="E13" s="31"/>
      <c r="F13" s="32"/>
      <c r="G13" s="16"/>
      <c r="H13" s="10"/>
      <c r="I13" s="10" t="s">
        <v>101</v>
      </c>
      <c r="J13" s="31">
        <v>100</v>
      </c>
      <c r="K13" s="31">
        <v>212</v>
      </c>
      <c r="L13" s="31">
        <v>70</v>
      </c>
      <c r="M13" s="31">
        <v>200</v>
      </c>
      <c r="N13" s="32"/>
      <c r="O13" s="1"/>
      <c r="P13" s="1"/>
    </row>
    <row r="14" spans="1:16" ht="16.5" x14ac:dyDescent="0.3">
      <c r="A14" s="10"/>
      <c r="B14" s="31"/>
      <c r="C14" s="31"/>
      <c r="D14" s="31"/>
      <c r="E14" s="31"/>
      <c r="F14" s="32"/>
      <c r="G14" s="16"/>
      <c r="H14" s="10"/>
      <c r="I14" s="10"/>
      <c r="J14" s="31"/>
      <c r="K14" s="31"/>
      <c r="L14" s="31"/>
      <c r="M14" s="31"/>
      <c r="N14" s="32"/>
      <c r="O14" s="1"/>
      <c r="P14" s="1"/>
    </row>
    <row r="15" spans="1:16" ht="17.25" x14ac:dyDescent="0.35">
      <c r="A15" s="10"/>
      <c r="B15" s="37">
        <f>SUM(B17:B19)</f>
        <v>6000</v>
      </c>
      <c r="C15" s="37">
        <f>SUM(C17:C19)</f>
        <v>10000</v>
      </c>
      <c r="D15" s="37">
        <f>SUM(D17:D19)</f>
        <v>10012.9</v>
      </c>
      <c r="E15" s="37">
        <f>SUM(E17:E19)</f>
        <v>10000</v>
      </c>
      <c r="F15" s="37"/>
      <c r="G15" s="28"/>
      <c r="H15" s="22" t="s">
        <v>39</v>
      </c>
      <c r="I15" s="22"/>
      <c r="J15" s="37">
        <f>SUM(J17:J19)</f>
        <v>0</v>
      </c>
      <c r="K15" s="37">
        <f>SUM(K17:K19)</f>
        <v>4077</v>
      </c>
      <c r="L15" s="37">
        <f>SUM(L17:L19)</f>
        <v>0</v>
      </c>
      <c r="M15" s="37">
        <f>SUM(M17:M19)</f>
        <v>8000</v>
      </c>
      <c r="N15" s="38"/>
      <c r="O15" s="1"/>
      <c r="P15" s="1"/>
    </row>
    <row r="16" spans="1:16" ht="16.5" x14ac:dyDescent="0.3">
      <c r="A16" s="10"/>
      <c r="B16" s="31"/>
      <c r="C16" s="31"/>
      <c r="D16" s="31"/>
      <c r="E16" s="31"/>
      <c r="F16" s="32"/>
      <c r="G16" s="16"/>
      <c r="H16" s="10"/>
      <c r="I16" s="10"/>
      <c r="J16" s="31"/>
      <c r="K16" s="31"/>
      <c r="L16" s="31"/>
      <c r="M16" s="31"/>
      <c r="N16" s="32"/>
      <c r="O16" s="1"/>
      <c r="P16" s="1"/>
    </row>
    <row r="17" spans="1:16" ht="16.5" x14ac:dyDescent="0.3">
      <c r="A17" s="10" t="s">
        <v>120</v>
      </c>
      <c r="B17" s="31">
        <v>6000</v>
      </c>
      <c r="C17" s="31">
        <v>10000</v>
      </c>
      <c r="D17" s="31">
        <v>10000</v>
      </c>
      <c r="E17" s="31">
        <v>10000</v>
      </c>
      <c r="F17" s="32"/>
      <c r="G17" s="16"/>
      <c r="H17" s="10"/>
      <c r="I17" s="10" t="s">
        <v>57</v>
      </c>
      <c r="J17" s="31"/>
      <c r="K17" s="31">
        <v>4077</v>
      </c>
      <c r="L17" s="31"/>
      <c r="M17" s="31">
        <v>6500</v>
      </c>
      <c r="N17" s="32"/>
      <c r="O17" s="1"/>
      <c r="P17" s="1"/>
    </row>
    <row r="18" spans="1:16" ht="16.5" x14ac:dyDescent="0.3">
      <c r="A18" s="10" t="s">
        <v>123</v>
      </c>
      <c r="B18" s="31"/>
      <c r="C18" s="31"/>
      <c r="D18" s="31"/>
      <c r="E18" s="31"/>
      <c r="F18" s="32"/>
      <c r="G18" s="16"/>
      <c r="H18" s="10"/>
      <c r="I18" s="10" t="s">
        <v>116</v>
      </c>
      <c r="J18" s="31"/>
      <c r="K18" s="31"/>
      <c r="L18" s="31"/>
      <c r="M18" s="31"/>
      <c r="N18" s="32"/>
      <c r="O18" s="1"/>
      <c r="P18" s="1"/>
    </row>
    <row r="19" spans="1:16" ht="16.5" x14ac:dyDescent="0.3">
      <c r="A19" s="10" t="s">
        <v>15</v>
      </c>
      <c r="B19" s="31"/>
      <c r="C19" s="31"/>
      <c r="D19" s="31">
        <v>12.9</v>
      </c>
      <c r="E19" s="31"/>
      <c r="F19" s="32"/>
      <c r="G19" s="16"/>
      <c r="H19" s="10"/>
      <c r="I19" s="10" t="s">
        <v>96</v>
      </c>
      <c r="J19" s="31"/>
      <c r="K19" s="31"/>
      <c r="L19" s="31"/>
      <c r="M19" s="31">
        <v>1500</v>
      </c>
      <c r="N19" s="32"/>
      <c r="O19" s="1"/>
      <c r="P19" s="1"/>
    </row>
    <row r="20" spans="1:16" ht="16.5" x14ac:dyDescent="0.3">
      <c r="A20" s="10"/>
      <c r="B20" s="31"/>
      <c r="C20" s="31"/>
      <c r="D20" s="31"/>
      <c r="E20" s="31"/>
      <c r="F20" s="32"/>
      <c r="G20" s="16"/>
      <c r="H20" s="10"/>
      <c r="I20" s="10"/>
      <c r="J20" s="31"/>
      <c r="K20" s="31"/>
      <c r="L20" s="31"/>
      <c r="M20" s="31"/>
      <c r="N20" s="32"/>
      <c r="O20" s="1"/>
      <c r="P20" s="1"/>
    </row>
    <row r="21" spans="1:16" ht="17.25" x14ac:dyDescent="0.35">
      <c r="A21" s="10"/>
      <c r="B21" s="37">
        <f>SUM(B23:B33)</f>
        <v>1056.92</v>
      </c>
      <c r="C21" s="37">
        <f>SUM(C23:C33)</f>
        <v>10302.23</v>
      </c>
      <c r="D21" s="37">
        <f>SUM(D23:D33)</f>
        <v>5319.92</v>
      </c>
      <c r="E21" s="37">
        <f>SUM(E23:E33)</f>
        <v>13455</v>
      </c>
      <c r="F21" s="37"/>
      <c r="G21" s="28"/>
      <c r="H21" s="22" t="s">
        <v>40</v>
      </c>
      <c r="I21" s="22"/>
      <c r="J21" s="37">
        <f>SUM(J23:J28)</f>
        <v>198.36</v>
      </c>
      <c r="K21" s="37">
        <f>SUM(K23:K28)</f>
        <v>477.23</v>
      </c>
      <c r="L21" s="37">
        <f>SUM(L23:L27)</f>
        <v>1043.98</v>
      </c>
      <c r="M21" s="37">
        <f>SUM(M23:M24)</f>
        <v>215</v>
      </c>
      <c r="N21" s="38"/>
      <c r="O21" s="1"/>
      <c r="P21" s="1"/>
    </row>
    <row r="22" spans="1:16" ht="16.5" x14ac:dyDescent="0.3">
      <c r="A22" s="10"/>
      <c r="B22" s="31"/>
      <c r="C22" s="31"/>
      <c r="D22" s="31"/>
      <c r="E22" s="31"/>
      <c r="F22" s="32"/>
      <c r="G22" s="16"/>
      <c r="H22" s="10"/>
      <c r="I22" s="10"/>
      <c r="J22" s="31"/>
      <c r="K22" s="31"/>
      <c r="L22" s="31"/>
      <c r="M22" s="31"/>
      <c r="N22" s="32"/>
      <c r="O22" s="1"/>
      <c r="P22" s="1"/>
    </row>
    <row r="23" spans="1:16" ht="16.5" x14ac:dyDescent="0.3">
      <c r="A23" s="10" t="s">
        <v>21</v>
      </c>
      <c r="B23" s="31">
        <v>657.92</v>
      </c>
      <c r="C23" s="31">
        <v>3266.73</v>
      </c>
      <c r="D23" s="31">
        <v>2678.67</v>
      </c>
      <c r="E23" s="31">
        <v>3000</v>
      </c>
      <c r="F23" s="32"/>
      <c r="G23" s="16"/>
      <c r="H23" s="10"/>
      <c r="I23" s="10" t="s">
        <v>41</v>
      </c>
      <c r="J23" s="31">
        <v>198.36</v>
      </c>
      <c r="K23" s="31">
        <v>191.23</v>
      </c>
      <c r="L23" s="31">
        <v>728.98</v>
      </c>
      <c r="M23" s="31">
        <v>215</v>
      </c>
      <c r="N23" s="32"/>
      <c r="O23" s="1"/>
      <c r="P23" s="1"/>
    </row>
    <row r="24" spans="1:16" ht="16.5" x14ac:dyDescent="0.3">
      <c r="A24" s="10" t="s">
        <v>57</v>
      </c>
      <c r="B24" s="31"/>
      <c r="C24" s="31">
        <v>4122.6000000000004</v>
      </c>
      <c r="D24" s="31"/>
      <c r="E24" s="31">
        <v>6000</v>
      </c>
      <c r="F24" s="32"/>
      <c r="G24" s="16"/>
      <c r="H24" s="10"/>
      <c r="I24" s="10" t="s">
        <v>122</v>
      </c>
      <c r="J24" s="31"/>
      <c r="K24" s="31"/>
      <c r="L24" s="31"/>
      <c r="M24" s="31"/>
      <c r="N24" s="32"/>
      <c r="O24" s="1"/>
      <c r="P24" s="1"/>
    </row>
    <row r="25" spans="1:16" ht="16.5" x14ac:dyDescent="0.3">
      <c r="A25" s="10" t="s">
        <v>130</v>
      </c>
      <c r="B25" s="31">
        <v>80</v>
      </c>
      <c r="C25" s="31"/>
      <c r="D25" s="31"/>
      <c r="E25" s="31"/>
      <c r="F25" s="32"/>
      <c r="G25" s="16"/>
      <c r="H25" s="10"/>
      <c r="I25" s="10" t="s">
        <v>109</v>
      </c>
      <c r="J25" s="31"/>
      <c r="K25" s="31"/>
      <c r="L25" s="31"/>
      <c r="M25" s="31"/>
      <c r="N25" s="32"/>
      <c r="O25" s="1"/>
      <c r="P25" s="1"/>
    </row>
    <row r="26" spans="1:16" ht="16.5" x14ac:dyDescent="0.3">
      <c r="A26" s="10" t="s">
        <v>96</v>
      </c>
      <c r="B26" s="31"/>
      <c r="C26" s="31"/>
      <c r="D26" s="31"/>
      <c r="E26" s="31">
        <v>1000</v>
      </c>
      <c r="F26" s="32"/>
      <c r="G26" s="16"/>
      <c r="H26" s="10"/>
      <c r="I26" s="10" t="s">
        <v>113</v>
      </c>
      <c r="J26" s="31"/>
      <c r="K26" s="31"/>
      <c r="L26" s="31"/>
      <c r="M26" s="31"/>
      <c r="N26" s="32"/>
      <c r="O26" s="1"/>
      <c r="P26" s="1"/>
    </row>
    <row r="27" spans="1:16" ht="16.5" x14ac:dyDescent="0.3">
      <c r="A27" s="10" t="s">
        <v>106</v>
      </c>
      <c r="B27" s="31"/>
      <c r="C27" s="31"/>
      <c r="D27" s="31"/>
      <c r="E27" s="31"/>
      <c r="F27" s="32"/>
      <c r="G27" s="16"/>
      <c r="H27" s="10"/>
      <c r="I27" s="10" t="s">
        <v>121</v>
      </c>
      <c r="J27" s="31"/>
      <c r="K27" s="31">
        <v>286</v>
      </c>
      <c r="L27" s="31">
        <v>315</v>
      </c>
      <c r="M27" s="31"/>
      <c r="N27" s="32"/>
      <c r="O27" s="1"/>
      <c r="P27" s="1"/>
    </row>
    <row r="28" spans="1:16" ht="16.5" x14ac:dyDescent="0.3">
      <c r="A28" s="10" t="s">
        <v>62</v>
      </c>
      <c r="B28" s="31">
        <v>264</v>
      </c>
      <c r="C28" s="31">
        <v>1896</v>
      </c>
      <c r="D28" s="31">
        <v>1818.65</v>
      </c>
      <c r="E28" s="31">
        <v>2200</v>
      </c>
      <c r="F28" s="32"/>
      <c r="G28" s="16"/>
      <c r="H28" s="10"/>
      <c r="I28" s="10"/>
      <c r="J28" s="31"/>
      <c r="K28" s="31"/>
      <c r="L28" s="31"/>
      <c r="M28" s="31"/>
      <c r="N28" s="32"/>
      <c r="O28" s="1"/>
      <c r="P28" s="1"/>
    </row>
    <row r="29" spans="1:16" ht="16.5" x14ac:dyDescent="0.3">
      <c r="A29" s="10" t="s">
        <v>91</v>
      </c>
      <c r="B29" s="31"/>
      <c r="C29" s="31"/>
      <c r="D29" s="31">
        <v>1.6</v>
      </c>
      <c r="E29" s="31"/>
      <c r="F29" s="32"/>
      <c r="G29" s="16"/>
      <c r="H29" s="10"/>
      <c r="I29" s="10"/>
      <c r="J29" s="31"/>
      <c r="K29" s="31"/>
      <c r="L29" s="31"/>
      <c r="M29" s="31"/>
      <c r="N29" s="32"/>
      <c r="O29" s="1"/>
      <c r="P29" s="1"/>
    </row>
    <row r="30" spans="1:16" ht="16.5" x14ac:dyDescent="0.3">
      <c r="A30" s="10" t="s">
        <v>97</v>
      </c>
      <c r="B30" s="31"/>
      <c r="C30" s="31">
        <v>199.9</v>
      </c>
      <c r="D30" s="31"/>
      <c r="E30" s="31"/>
      <c r="F30" s="32"/>
      <c r="G30" s="16"/>
      <c r="H30" s="10"/>
      <c r="I30" s="10"/>
      <c r="J30" s="31"/>
      <c r="K30" s="31"/>
      <c r="L30" s="31"/>
      <c r="M30" s="31"/>
      <c r="N30" s="32"/>
      <c r="O30" s="1"/>
      <c r="P30" s="1"/>
    </row>
    <row r="31" spans="1:16" ht="16.5" x14ac:dyDescent="0.3">
      <c r="A31" s="10" t="s">
        <v>25</v>
      </c>
      <c r="B31" s="31"/>
      <c r="C31" s="31">
        <v>476</v>
      </c>
      <c r="D31" s="31">
        <v>506</v>
      </c>
      <c r="E31" s="31">
        <v>1200</v>
      </c>
      <c r="F31" s="32"/>
      <c r="G31" s="16"/>
      <c r="H31" s="10"/>
      <c r="I31" s="10"/>
      <c r="J31" s="31"/>
      <c r="K31" s="31"/>
      <c r="L31" s="31"/>
      <c r="M31" s="31"/>
      <c r="N31" s="32"/>
      <c r="O31" s="1"/>
      <c r="P31" s="1"/>
    </row>
    <row r="32" spans="1:16" ht="16.5" x14ac:dyDescent="0.3">
      <c r="A32" s="10" t="s">
        <v>22</v>
      </c>
      <c r="B32" s="31">
        <v>55</v>
      </c>
      <c r="C32" s="31">
        <v>55</v>
      </c>
      <c r="D32" s="31"/>
      <c r="E32" s="31">
        <v>55</v>
      </c>
      <c r="F32" s="32"/>
      <c r="G32" s="16"/>
      <c r="H32" s="10"/>
      <c r="I32" s="10"/>
      <c r="J32" s="31"/>
      <c r="K32" s="31"/>
      <c r="L32" s="31"/>
      <c r="M32" s="31"/>
      <c r="N32" s="32"/>
      <c r="O32" s="1"/>
      <c r="P32" s="1"/>
    </row>
    <row r="33" spans="1:16" ht="16.5" x14ac:dyDescent="0.3">
      <c r="A33" s="10" t="s">
        <v>121</v>
      </c>
      <c r="B33" s="31"/>
      <c r="C33" s="31">
        <v>286</v>
      </c>
      <c r="D33" s="31">
        <v>315</v>
      </c>
      <c r="E33" s="31"/>
      <c r="F33" s="32"/>
      <c r="G33" s="16"/>
      <c r="H33" s="10"/>
      <c r="I33" s="10"/>
      <c r="J33" s="31"/>
      <c r="K33" s="31"/>
      <c r="L33" s="31"/>
      <c r="M33" s="31"/>
      <c r="N33" s="32"/>
      <c r="O33" s="1"/>
      <c r="P33" s="1"/>
    </row>
    <row r="34" spans="1:16" ht="16.5" x14ac:dyDescent="0.3">
      <c r="A34" s="10"/>
      <c r="B34" s="31"/>
      <c r="C34" s="31"/>
      <c r="D34" s="31"/>
      <c r="E34" s="31"/>
      <c r="F34" s="32"/>
      <c r="G34" s="16"/>
      <c r="H34" s="10"/>
      <c r="I34" s="10"/>
      <c r="J34" s="31"/>
      <c r="K34" s="31"/>
      <c r="L34" s="31"/>
      <c r="M34" s="31"/>
      <c r="N34" s="32"/>
      <c r="O34" s="1"/>
      <c r="P34" s="1"/>
    </row>
    <row r="35" spans="1:16" ht="17.25" x14ac:dyDescent="0.35">
      <c r="A35" s="10"/>
      <c r="B35" s="37">
        <f>SUM(B37:B38)</f>
        <v>0</v>
      </c>
      <c r="C35" s="37">
        <f>SUM(C37:C38)</f>
        <v>196</v>
      </c>
      <c r="D35" s="37">
        <f>SUM(D37:D38)</f>
        <v>314.89999999999998</v>
      </c>
      <c r="E35" s="37">
        <f>SUM(E37:E38)</f>
        <v>410</v>
      </c>
      <c r="F35" s="37"/>
      <c r="G35" s="16"/>
      <c r="H35" s="10"/>
      <c r="I35" s="10"/>
      <c r="J35" s="31"/>
      <c r="K35" s="31"/>
      <c r="L35" s="31"/>
      <c r="M35" s="31"/>
      <c r="N35" s="32"/>
      <c r="O35" s="1"/>
      <c r="P35" s="1"/>
    </row>
    <row r="36" spans="1:16" ht="16.5" x14ac:dyDescent="0.3">
      <c r="A36" s="10"/>
      <c r="B36" s="31"/>
      <c r="C36" s="31"/>
      <c r="D36" s="31"/>
      <c r="E36" s="31"/>
      <c r="F36" s="32"/>
      <c r="G36" s="16"/>
      <c r="H36" s="10"/>
      <c r="I36" s="10"/>
      <c r="J36" s="31"/>
      <c r="K36" s="31"/>
      <c r="L36" s="31"/>
      <c r="M36" s="31"/>
      <c r="N36" s="32"/>
      <c r="O36" s="1"/>
      <c r="P36" s="1"/>
    </row>
    <row r="37" spans="1:16" ht="16.5" x14ac:dyDescent="0.3">
      <c r="A37" s="10" t="s">
        <v>85</v>
      </c>
      <c r="B37" s="31"/>
      <c r="C37" s="31"/>
      <c r="D37" s="31">
        <v>161.04</v>
      </c>
      <c r="E37" s="31">
        <v>250</v>
      </c>
      <c r="F37" s="32"/>
      <c r="G37" s="16"/>
      <c r="H37" s="10"/>
      <c r="I37" s="10"/>
      <c r="J37" s="31"/>
      <c r="K37" s="31"/>
      <c r="L37" s="31"/>
      <c r="M37" s="31"/>
      <c r="N37" s="32"/>
      <c r="O37" s="1"/>
      <c r="P37" s="1"/>
    </row>
    <row r="38" spans="1:16" ht="16.5" x14ac:dyDescent="0.3">
      <c r="A38" s="10" t="s">
        <v>28</v>
      </c>
      <c r="B38" s="31"/>
      <c r="C38" s="31">
        <v>196</v>
      </c>
      <c r="D38" s="31">
        <v>153.86000000000001</v>
      </c>
      <c r="E38" s="31">
        <v>160</v>
      </c>
      <c r="F38" s="32"/>
      <c r="G38" s="16"/>
      <c r="H38" s="10"/>
      <c r="I38" s="10"/>
      <c r="J38" s="31"/>
      <c r="K38" s="31"/>
      <c r="L38" s="31"/>
      <c r="M38" s="31"/>
      <c r="N38" s="32"/>
      <c r="O38" s="1"/>
      <c r="P38" s="58"/>
    </row>
    <row r="39" spans="1:16" ht="16.5" x14ac:dyDescent="0.3">
      <c r="A39" s="10"/>
      <c r="B39" s="31"/>
      <c r="C39" s="31"/>
      <c r="D39" s="31"/>
      <c r="E39" s="31"/>
      <c r="F39" s="32"/>
      <c r="G39" s="16"/>
      <c r="H39" s="10"/>
      <c r="I39" s="10"/>
      <c r="J39" s="31"/>
      <c r="K39" s="31"/>
      <c r="L39" s="31"/>
      <c r="M39" s="31"/>
      <c r="N39" s="32"/>
      <c r="O39" s="1"/>
      <c r="P39" s="1"/>
    </row>
    <row r="40" spans="1:16" ht="17.25" x14ac:dyDescent="0.35">
      <c r="A40" s="10"/>
      <c r="B40" s="46">
        <f>SUM(B42:B43)</f>
        <v>0</v>
      </c>
      <c r="C40" s="46">
        <f>SUM(C42:C43)</f>
        <v>0</v>
      </c>
      <c r="D40" s="46">
        <f>SUM(D42:D43)</f>
        <v>0</v>
      </c>
      <c r="E40" s="46">
        <f>SUM(E42:E43)</f>
        <v>0</v>
      </c>
      <c r="F40" s="46"/>
      <c r="G40" s="16"/>
      <c r="H40" s="22"/>
      <c r="I40" s="10"/>
      <c r="J40" s="30"/>
      <c r="K40" s="30"/>
      <c r="L40" s="30"/>
      <c r="M40" s="30"/>
      <c r="N40" s="33"/>
      <c r="O40" s="1"/>
      <c r="P40" s="1"/>
    </row>
    <row r="41" spans="1:16" ht="17.25" x14ac:dyDescent="0.35">
      <c r="A41" s="10"/>
      <c r="B41" s="46"/>
      <c r="C41" s="46"/>
      <c r="D41" s="46"/>
      <c r="E41" s="46"/>
      <c r="F41" s="46"/>
      <c r="G41" s="16"/>
      <c r="H41" s="22"/>
      <c r="I41" s="10"/>
      <c r="J41" s="30"/>
      <c r="K41" s="30"/>
      <c r="L41" s="30"/>
      <c r="M41" s="30"/>
      <c r="N41" s="33"/>
      <c r="O41" s="1"/>
      <c r="P41" s="1"/>
    </row>
    <row r="42" spans="1:16" ht="16.5" x14ac:dyDescent="0.3">
      <c r="A42" s="10" t="s">
        <v>93</v>
      </c>
      <c r="B42" s="31"/>
      <c r="C42" s="31"/>
      <c r="D42" s="39"/>
      <c r="E42" s="39"/>
      <c r="F42" s="40"/>
      <c r="G42" s="16"/>
      <c r="H42" s="10"/>
      <c r="I42" s="10"/>
      <c r="J42" s="31"/>
      <c r="K42" s="31"/>
      <c r="L42" s="31"/>
      <c r="M42" s="31"/>
      <c r="N42" s="32"/>
      <c r="O42" s="1"/>
      <c r="P42" s="1"/>
    </row>
    <row r="43" spans="1:16" ht="16.5" x14ac:dyDescent="0.3">
      <c r="A43" s="10" t="s">
        <v>102</v>
      </c>
      <c r="B43" s="31"/>
      <c r="C43" s="31"/>
      <c r="D43" s="39"/>
      <c r="E43" s="39"/>
      <c r="F43" s="40"/>
      <c r="G43" s="16"/>
      <c r="H43" s="10"/>
      <c r="I43" s="10"/>
      <c r="J43" s="31"/>
      <c r="K43" s="31"/>
      <c r="L43" s="31"/>
      <c r="M43" s="31"/>
      <c r="N43" s="32"/>
      <c r="O43" s="1"/>
      <c r="P43" s="1"/>
    </row>
    <row r="44" spans="1:16" ht="16.5" x14ac:dyDescent="0.3">
      <c r="A44" s="10"/>
      <c r="B44" s="39"/>
      <c r="C44" s="39"/>
      <c r="D44" s="39"/>
      <c r="E44" s="39"/>
      <c r="F44" s="40"/>
      <c r="G44" s="16"/>
      <c r="H44" s="10"/>
      <c r="I44" s="10"/>
      <c r="J44" s="31"/>
      <c r="K44" s="31"/>
      <c r="L44" s="31"/>
      <c r="M44" s="31"/>
      <c r="N44" s="32"/>
      <c r="O44" s="1"/>
      <c r="P44" s="1"/>
    </row>
    <row r="45" spans="1:16" ht="17.25" x14ac:dyDescent="0.35">
      <c r="A45" s="10" t="s">
        <v>30</v>
      </c>
      <c r="B45" s="37">
        <f>B8+B15+B21+B35+B40</f>
        <v>8803.5400000000009</v>
      </c>
      <c r="C45" s="37">
        <f>C8+C15+C21+C35+C40</f>
        <v>21739.07</v>
      </c>
      <c r="D45" s="37">
        <f>D8+D15+D21+D35+D40</f>
        <v>17669.72</v>
      </c>
      <c r="E45" s="37">
        <f>E8+E15+E21+E35+E40</f>
        <v>24815</v>
      </c>
      <c r="F45" s="38"/>
      <c r="G45" s="16"/>
      <c r="H45" s="22"/>
      <c r="I45" s="10" t="s">
        <v>31</v>
      </c>
      <c r="J45" s="37">
        <f>J8+J15+J21</f>
        <v>10854.64</v>
      </c>
      <c r="K45" s="37">
        <f>K8+K15+K21</f>
        <v>21032.63</v>
      </c>
      <c r="L45" s="37">
        <f>L8+L15+L21+L30</f>
        <v>16964.28</v>
      </c>
      <c r="M45" s="37">
        <f>M8+M15+M21</f>
        <v>25315</v>
      </c>
      <c r="N45" s="38"/>
      <c r="O45" s="1"/>
      <c r="P45" s="1"/>
    </row>
    <row r="46" spans="1:16" ht="16.5" x14ac:dyDescent="0.3">
      <c r="A46" s="10"/>
      <c r="B46" s="31"/>
      <c r="C46" s="31"/>
      <c r="D46" s="31"/>
      <c r="E46" s="31"/>
      <c r="F46" s="32"/>
      <c r="G46" s="16"/>
      <c r="H46" s="10"/>
      <c r="I46" s="10"/>
      <c r="J46" s="31"/>
      <c r="K46" s="31"/>
      <c r="L46" s="31"/>
      <c r="M46" s="31"/>
      <c r="N46" s="32"/>
      <c r="O46" s="1"/>
      <c r="P46" s="1"/>
    </row>
    <row r="47" spans="1:16" ht="18" thickBot="1" x14ac:dyDescent="0.4">
      <c r="A47" s="23"/>
      <c r="B47" s="51">
        <f>J45-B45</f>
        <v>2051.0999999999985</v>
      </c>
      <c r="C47" s="51" t="s">
        <v>80</v>
      </c>
      <c r="D47" s="51" t="s">
        <v>80</v>
      </c>
      <c r="E47" s="51">
        <v>500</v>
      </c>
      <c r="F47" s="55"/>
      <c r="G47" s="25"/>
      <c r="H47" s="24" t="s">
        <v>52</v>
      </c>
      <c r="I47" s="23"/>
      <c r="J47" s="51" t="s">
        <v>80</v>
      </c>
      <c r="K47" s="51" t="s">
        <v>80</v>
      </c>
      <c r="L47" s="51">
        <f>+L45-D45</f>
        <v>-705.44000000000233</v>
      </c>
      <c r="M47" s="51"/>
      <c r="N47" s="35"/>
      <c r="O47" s="1"/>
      <c r="P47" s="1"/>
    </row>
    <row r="48" spans="1:16" ht="18" thickTop="1" thickBot="1" x14ac:dyDescent="0.35">
      <c r="A48" s="12"/>
      <c r="B48" s="12"/>
      <c r="C48" s="12"/>
      <c r="D48" s="12"/>
      <c r="E48" s="12"/>
      <c r="F48" s="13"/>
      <c r="G48" s="17"/>
      <c r="H48" s="12"/>
      <c r="I48" s="12"/>
      <c r="J48" s="12"/>
      <c r="K48" s="12"/>
      <c r="L48" s="12"/>
      <c r="M48" s="12"/>
      <c r="N48" s="13"/>
      <c r="O48" s="1"/>
      <c r="P48" s="1"/>
    </row>
    <row r="49" spans="1:16" ht="16.5" x14ac:dyDescent="0.3">
      <c r="A49" s="18"/>
      <c r="B49" s="18"/>
      <c r="C49" s="18"/>
      <c r="D49" s="18"/>
      <c r="E49" s="18"/>
      <c r="F49" s="18"/>
      <c r="G49" s="52"/>
      <c r="H49" s="18"/>
      <c r="I49" s="18"/>
      <c r="J49" s="18"/>
      <c r="K49" s="18"/>
      <c r="L49" s="18"/>
      <c r="M49" s="18"/>
      <c r="N49" s="19"/>
      <c r="O49" s="1"/>
      <c r="P49" s="1"/>
    </row>
    <row r="50" spans="1:16" ht="18" x14ac:dyDescent="0.35">
      <c r="A50" s="10"/>
      <c r="B50" s="48">
        <f>B45+B47</f>
        <v>10854.64</v>
      </c>
      <c r="C50" s="48">
        <f>C45</f>
        <v>21739.07</v>
      </c>
      <c r="D50" s="48">
        <f>D45</f>
        <v>17669.72</v>
      </c>
      <c r="E50" s="48">
        <f>+E45+E47</f>
        <v>25315</v>
      </c>
      <c r="F50" s="48"/>
      <c r="G50" s="53"/>
      <c r="H50" s="10"/>
      <c r="I50" s="10"/>
      <c r="J50" s="48">
        <f>J45</f>
        <v>10854.64</v>
      </c>
      <c r="K50" s="48">
        <f>K45</f>
        <v>21032.63</v>
      </c>
      <c r="L50" s="48">
        <v>17669.72</v>
      </c>
      <c r="M50" s="48">
        <f>M45+M47</f>
        <v>25315</v>
      </c>
      <c r="N50" s="50"/>
      <c r="O50" s="1"/>
      <c r="P50" s="1"/>
    </row>
    <row r="51" spans="1:16" ht="17.25" thickBot="1" x14ac:dyDescent="0.35">
      <c r="A51" s="12"/>
      <c r="B51" s="12"/>
      <c r="C51" s="12"/>
      <c r="D51" s="12"/>
      <c r="E51" s="12"/>
      <c r="F51" s="12"/>
      <c r="G51" s="17"/>
      <c r="H51" s="12"/>
      <c r="I51" s="12"/>
      <c r="J51" s="12"/>
      <c r="K51" s="12"/>
      <c r="L51" s="12"/>
      <c r="M51" s="12"/>
      <c r="N51" s="13"/>
      <c r="O51" s="1"/>
      <c r="P51" s="1"/>
    </row>
    <row r="52" spans="1:16" ht="16.5" x14ac:dyDescent="0.3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"/>
      <c r="P52" s="1"/>
    </row>
    <row r="53" spans="1:16" ht="16.5" x14ac:dyDescent="0.3">
      <c r="A53" s="10"/>
      <c r="B53" s="10"/>
      <c r="C53" s="36"/>
      <c r="D53" s="36"/>
      <c r="E53" s="36"/>
      <c r="F53" s="10"/>
      <c r="G53" s="10"/>
      <c r="H53" s="10"/>
      <c r="I53" s="10"/>
      <c r="J53" s="10"/>
      <c r="K53" s="10"/>
      <c r="L53" s="10"/>
      <c r="M53" s="10"/>
      <c r="N53" s="10"/>
      <c r="O53" s="1"/>
      <c r="P53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opLeftCell="A12" zoomScaleNormal="100" workbookViewId="0">
      <selection activeCell="D53" sqref="D53"/>
    </sheetView>
  </sheetViews>
  <sheetFormatPr baseColWidth="10" defaultColWidth="11.42578125" defaultRowHeight="16.5" x14ac:dyDescent="0.3"/>
  <cols>
    <col min="1" max="1" width="1" style="1" customWidth="1"/>
    <col min="2" max="2" width="1.7109375" style="1" customWidth="1"/>
    <col min="3" max="3" width="24.7109375" style="1" customWidth="1"/>
    <col min="4" max="7" width="14.7109375" style="1" customWidth="1"/>
    <col min="8" max="9" width="1" style="1" customWidth="1"/>
    <col min="10" max="10" width="1.7109375" style="1" customWidth="1"/>
    <col min="11" max="11" width="24.7109375" style="1" customWidth="1"/>
    <col min="12" max="15" width="14.7109375" style="1" customWidth="1"/>
    <col min="16" max="16" width="1" style="1" customWidth="1"/>
    <col min="17" max="17" width="1.28515625" style="1" customWidth="1"/>
    <col min="18" max="18" width="12.28515625" style="1" bestFit="1" customWidth="1"/>
    <col min="19" max="19" width="11.42578125" style="1"/>
    <col min="20" max="20" width="13.42578125" style="1" bestFit="1" customWidth="1"/>
    <col min="21" max="16384" width="11.42578125" style="1"/>
  </cols>
  <sheetData>
    <row r="1" spans="1:16" s="2" customFormat="1" ht="34.5" customHeight="1" x14ac:dyDescent="0.6">
      <c r="A1" s="2" t="s">
        <v>0</v>
      </c>
      <c r="D1" s="3" t="s">
        <v>131</v>
      </c>
    </row>
    <row r="2" spans="1:16" ht="6" customHeight="1" thickBot="1" x14ac:dyDescent="0.35"/>
    <row r="3" spans="1:16" ht="6" customHeight="1" x14ac:dyDescent="0.3">
      <c r="A3" s="4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5"/>
      <c r="P3" s="6"/>
    </row>
    <row r="4" spans="1:16" ht="17.25" customHeight="1" x14ac:dyDescent="0.4">
      <c r="A4" s="7"/>
      <c r="C4" s="54" t="s">
        <v>1</v>
      </c>
      <c r="D4" s="47"/>
      <c r="H4" s="8"/>
      <c r="I4" s="7"/>
      <c r="K4" s="54" t="s">
        <v>2</v>
      </c>
      <c r="L4" s="47"/>
      <c r="P4" s="8"/>
    </row>
    <row r="5" spans="1:16" x14ac:dyDescent="0.3">
      <c r="A5" s="7"/>
      <c r="B5" s="10"/>
      <c r="C5" s="10"/>
      <c r="D5" s="26" t="s">
        <v>119</v>
      </c>
      <c r="E5" s="26" t="s">
        <v>126</v>
      </c>
      <c r="F5" s="26" t="s">
        <v>128</v>
      </c>
      <c r="G5" s="26" t="s">
        <v>132</v>
      </c>
      <c r="H5" s="27"/>
      <c r="I5" s="28"/>
      <c r="J5" s="22"/>
      <c r="K5" s="22"/>
      <c r="L5" s="26" t="s">
        <v>119</v>
      </c>
      <c r="M5" s="26" t="s">
        <v>126</v>
      </c>
      <c r="N5" s="26" t="s">
        <v>128</v>
      </c>
      <c r="O5" s="26" t="s">
        <v>132</v>
      </c>
      <c r="P5" s="27"/>
    </row>
    <row r="6" spans="1:16" ht="13.5" customHeight="1" x14ac:dyDescent="0.3">
      <c r="A6" s="7"/>
      <c r="B6" s="10"/>
      <c r="C6" s="10"/>
      <c r="D6" s="26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/>
      <c r="O6" s="26" t="s">
        <v>50</v>
      </c>
      <c r="P6" s="27"/>
    </row>
    <row r="7" spans="1:16" ht="6" customHeight="1" x14ac:dyDescent="0.3">
      <c r="A7" s="7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  <c r="P7" s="11"/>
    </row>
    <row r="8" spans="1:16" ht="15" customHeight="1" x14ac:dyDescent="0.35">
      <c r="A8" s="7"/>
      <c r="B8" s="22" t="s">
        <v>3</v>
      </c>
      <c r="C8" s="10"/>
      <c r="D8" s="37">
        <f>SUM(D10:D13)</f>
        <v>1488.98</v>
      </c>
      <c r="E8" s="37">
        <f>SUM(E10:E13)</f>
        <v>1746.62</v>
      </c>
      <c r="F8" s="37">
        <f>SUM(F10:F13)</f>
        <v>1240.8400000000001</v>
      </c>
      <c r="G8" s="37">
        <f>SUM(G10:G13)</f>
        <v>950</v>
      </c>
      <c r="H8" s="37"/>
      <c r="I8" s="16"/>
      <c r="J8" s="22" t="s">
        <v>32</v>
      </c>
      <c r="K8" s="10"/>
      <c r="L8" s="37">
        <f>SUM(L10:L15)</f>
        <v>27971.510000000002</v>
      </c>
      <c r="M8" s="37">
        <f>SUM(M10:M15)</f>
        <v>10656.279999999999</v>
      </c>
      <c r="N8" s="37">
        <f>SUM(N10:N15)</f>
        <v>16478.400000000001</v>
      </c>
      <c r="O8" s="37">
        <f>SUM(O10:O14)</f>
        <v>17100</v>
      </c>
      <c r="P8" s="38"/>
    </row>
    <row r="9" spans="1:16" ht="6" customHeight="1" x14ac:dyDescent="0.3">
      <c r="A9" s="7"/>
      <c r="B9" s="10"/>
      <c r="C9" s="10"/>
      <c r="D9" s="31"/>
      <c r="E9" s="31"/>
      <c r="F9" s="31"/>
      <c r="G9" s="31"/>
      <c r="H9" s="32"/>
      <c r="I9" s="16"/>
      <c r="J9" s="10"/>
      <c r="K9" s="10"/>
      <c r="L9" s="31"/>
      <c r="M9" s="31"/>
      <c r="N9" s="31"/>
      <c r="O9" s="31"/>
      <c r="P9" s="32"/>
    </row>
    <row r="10" spans="1:16" ht="13.5" customHeight="1" x14ac:dyDescent="0.3">
      <c r="A10" s="7"/>
      <c r="B10" s="10"/>
      <c r="C10" s="10" t="s">
        <v>4</v>
      </c>
      <c r="D10" s="31">
        <v>329.1</v>
      </c>
      <c r="E10" s="31"/>
      <c r="F10" s="31"/>
      <c r="G10" s="31">
        <v>300</v>
      </c>
      <c r="H10" s="32"/>
      <c r="I10" s="16"/>
      <c r="J10" s="10"/>
      <c r="K10" s="10" t="s">
        <v>33</v>
      </c>
      <c r="L10" s="31">
        <v>11975</v>
      </c>
      <c r="M10" s="31">
        <v>5852</v>
      </c>
      <c r="N10" s="31">
        <v>5248</v>
      </c>
      <c r="O10" s="31">
        <v>6000</v>
      </c>
      <c r="P10" s="32"/>
    </row>
    <row r="11" spans="1:16" ht="13.5" customHeight="1" x14ac:dyDescent="0.3">
      <c r="A11" s="7"/>
      <c r="B11" s="10"/>
      <c r="C11" s="10" t="s">
        <v>125</v>
      </c>
      <c r="D11" s="31">
        <v>592.9</v>
      </c>
      <c r="E11" s="31">
        <v>1180</v>
      </c>
      <c r="F11" s="31">
        <v>690.97</v>
      </c>
      <c r="G11" s="31">
        <v>300</v>
      </c>
      <c r="H11" s="32"/>
      <c r="I11" s="16"/>
      <c r="J11" s="10"/>
      <c r="K11" s="10" t="s">
        <v>34</v>
      </c>
      <c r="L11" s="31">
        <f>14166.51+1375+335</f>
        <v>15876.51</v>
      </c>
      <c r="M11" s="31">
        <f>3189.4+165</f>
        <v>3354.4</v>
      </c>
      <c r="N11" s="31">
        <v>10518.4</v>
      </c>
      <c r="O11" s="31">
        <v>10500</v>
      </c>
      <c r="P11" s="32"/>
    </row>
    <row r="12" spans="1:16" ht="13.5" customHeight="1" x14ac:dyDescent="0.3">
      <c r="A12" s="7"/>
      <c r="B12" s="10"/>
      <c r="C12" s="10" t="s">
        <v>9</v>
      </c>
      <c r="D12" s="31">
        <v>566.98</v>
      </c>
      <c r="E12" s="31">
        <v>566.62</v>
      </c>
      <c r="F12" s="31">
        <v>549.87</v>
      </c>
      <c r="G12" s="31">
        <v>350</v>
      </c>
      <c r="H12" s="32"/>
      <c r="I12" s="16"/>
      <c r="J12" s="10"/>
      <c r="K12" s="10" t="s">
        <v>129</v>
      </c>
      <c r="L12" s="31"/>
      <c r="M12" s="31">
        <v>1349.88</v>
      </c>
      <c r="N12" s="31">
        <v>500</v>
      </c>
      <c r="O12" s="31">
        <v>400</v>
      </c>
      <c r="P12" s="32"/>
    </row>
    <row r="13" spans="1:16" ht="13.5" customHeight="1" x14ac:dyDescent="0.3">
      <c r="A13" s="7"/>
      <c r="B13" s="10"/>
      <c r="C13" s="10" t="s">
        <v>100</v>
      </c>
      <c r="D13" s="31"/>
      <c r="E13" s="31"/>
      <c r="F13" s="31"/>
      <c r="G13" s="31"/>
      <c r="H13" s="32"/>
      <c r="I13" s="16"/>
      <c r="J13" s="10"/>
      <c r="K13" s="10" t="s">
        <v>101</v>
      </c>
      <c r="L13" s="31">
        <v>120</v>
      </c>
      <c r="M13" s="31">
        <v>100</v>
      </c>
      <c r="N13" s="31">
        <v>212</v>
      </c>
      <c r="O13" s="31">
        <v>200</v>
      </c>
      <c r="P13" s="32"/>
    </row>
    <row r="14" spans="1:16" ht="13.5" customHeight="1" x14ac:dyDescent="0.3">
      <c r="A14" s="7"/>
      <c r="B14" s="10"/>
      <c r="C14" s="10"/>
      <c r="D14" s="31"/>
      <c r="E14" s="31"/>
      <c r="F14" s="31"/>
      <c r="G14" s="31"/>
      <c r="H14" s="32"/>
      <c r="I14" s="16"/>
      <c r="J14" s="10"/>
      <c r="K14" s="10"/>
      <c r="L14" s="31"/>
      <c r="M14" s="31"/>
      <c r="N14" s="31"/>
      <c r="O14" s="31"/>
      <c r="P14" s="32"/>
    </row>
    <row r="15" spans="1:16" ht="13.5" customHeight="1" x14ac:dyDescent="0.3">
      <c r="A15" s="7"/>
      <c r="B15" s="10"/>
      <c r="C15" s="10"/>
      <c r="D15" s="31"/>
      <c r="E15" s="31"/>
      <c r="F15" s="31"/>
      <c r="G15" s="31"/>
      <c r="H15" s="32"/>
      <c r="I15" s="16"/>
      <c r="J15" s="10"/>
      <c r="K15" s="10"/>
      <c r="L15" s="31"/>
      <c r="M15" s="31"/>
      <c r="N15" s="31"/>
      <c r="O15" s="31"/>
      <c r="P15" s="32"/>
    </row>
    <row r="16" spans="1:16" ht="6" customHeight="1" x14ac:dyDescent="0.3">
      <c r="A16" s="7"/>
      <c r="B16" s="10"/>
      <c r="C16" s="10"/>
      <c r="D16" s="31"/>
      <c r="E16" s="31"/>
      <c r="F16" s="31"/>
      <c r="G16" s="31"/>
      <c r="H16" s="32"/>
      <c r="I16" s="16"/>
      <c r="J16" s="10"/>
      <c r="K16" s="10"/>
      <c r="L16" s="31"/>
      <c r="M16" s="31"/>
      <c r="N16" s="31"/>
      <c r="O16" s="31"/>
      <c r="P16" s="32"/>
    </row>
    <row r="17" spans="1:16" ht="15.75" customHeight="1" x14ac:dyDescent="0.35">
      <c r="A17" s="7"/>
      <c r="B17" s="22" t="s">
        <v>12</v>
      </c>
      <c r="C17" s="10"/>
      <c r="D17" s="37">
        <f>SUM(D19:D21)</f>
        <v>19202.59</v>
      </c>
      <c r="E17" s="37">
        <f>SUM(E19:E21)</f>
        <v>6000</v>
      </c>
      <c r="F17" s="37">
        <f>SUM(F19:F21)</f>
        <v>10000</v>
      </c>
      <c r="G17" s="37">
        <f>SUM(G19:G21)</f>
        <v>10000</v>
      </c>
      <c r="H17" s="37"/>
      <c r="I17" s="28"/>
      <c r="J17" s="22" t="s">
        <v>39</v>
      </c>
      <c r="K17" s="22"/>
      <c r="L17" s="37">
        <f>SUM(L19:L22)</f>
        <v>2007</v>
      </c>
      <c r="M17" s="37">
        <f>SUM(M19:M22)</f>
        <v>0</v>
      </c>
      <c r="N17" s="37">
        <f>SUM(N19:N22)</f>
        <v>4077</v>
      </c>
      <c r="O17" s="37">
        <f>SUM(O19:O21)</f>
        <v>8000</v>
      </c>
      <c r="P17" s="38"/>
    </row>
    <row r="18" spans="1:16" ht="6" customHeight="1" x14ac:dyDescent="0.3">
      <c r="A18" s="7"/>
      <c r="B18" s="10"/>
      <c r="C18" s="10"/>
      <c r="D18" s="31"/>
      <c r="E18" s="31"/>
      <c r="F18" s="31"/>
      <c r="G18" s="31"/>
      <c r="H18" s="32"/>
      <c r="I18" s="16"/>
      <c r="J18" s="10"/>
      <c r="K18" s="10"/>
      <c r="L18" s="31"/>
      <c r="M18" s="31"/>
      <c r="N18" s="31"/>
      <c r="O18" s="31"/>
      <c r="P18" s="32"/>
    </row>
    <row r="19" spans="1:16" ht="13.5" customHeight="1" x14ac:dyDescent="0.3">
      <c r="A19" s="7"/>
      <c r="B19" s="10"/>
      <c r="C19" s="10" t="s">
        <v>120</v>
      </c>
      <c r="D19" s="31">
        <v>19000</v>
      </c>
      <c r="E19" s="31">
        <v>6000</v>
      </c>
      <c r="F19" s="31">
        <v>10000</v>
      </c>
      <c r="G19" s="31">
        <v>10000</v>
      </c>
      <c r="H19" s="32"/>
      <c r="I19" s="16"/>
      <c r="J19" s="10"/>
      <c r="K19" s="10" t="s">
        <v>57</v>
      </c>
      <c r="L19" s="31">
        <v>162</v>
      </c>
      <c r="M19" s="31"/>
      <c r="N19" s="31">
        <v>4077</v>
      </c>
      <c r="O19" s="31">
        <v>6500</v>
      </c>
      <c r="P19" s="32"/>
    </row>
    <row r="20" spans="1:16" ht="13.5" customHeight="1" x14ac:dyDescent="0.3">
      <c r="A20" s="7"/>
      <c r="B20" s="10"/>
      <c r="C20" s="10" t="s">
        <v>123</v>
      </c>
      <c r="D20" s="31">
        <v>202.59</v>
      </c>
      <c r="E20" s="31"/>
      <c r="F20" s="31"/>
      <c r="G20" s="31"/>
      <c r="H20" s="32"/>
      <c r="I20" s="16"/>
      <c r="J20" s="10"/>
      <c r="K20" s="10" t="s">
        <v>116</v>
      </c>
      <c r="L20" s="31"/>
      <c r="M20" s="31"/>
      <c r="N20" s="31"/>
      <c r="O20" s="31"/>
      <c r="P20" s="32"/>
    </row>
    <row r="21" spans="1:16" ht="13.5" customHeight="1" x14ac:dyDescent="0.3">
      <c r="A21" s="7"/>
      <c r="B21" s="10"/>
      <c r="C21" s="10" t="s">
        <v>15</v>
      </c>
      <c r="D21" s="31"/>
      <c r="E21" s="31"/>
      <c r="F21" s="31"/>
      <c r="G21" s="31"/>
      <c r="H21" s="32"/>
      <c r="I21" s="16"/>
      <c r="J21" s="10"/>
      <c r="K21" s="10" t="s">
        <v>96</v>
      </c>
      <c r="L21" s="31">
        <v>1845</v>
      </c>
      <c r="M21" s="31"/>
      <c r="N21" s="31"/>
      <c r="O21" s="31">
        <v>1500</v>
      </c>
      <c r="P21" s="32"/>
    </row>
    <row r="22" spans="1:16" ht="13.5" customHeight="1" x14ac:dyDescent="0.3">
      <c r="A22" s="7"/>
      <c r="B22" s="10"/>
      <c r="C22" s="10"/>
      <c r="D22" s="31"/>
      <c r="E22" s="31"/>
      <c r="F22" s="31"/>
      <c r="G22" s="31"/>
      <c r="H22" s="32"/>
      <c r="I22" s="16"/>
      <c r="J22" s="10"/>
      <c r="K22" s="10" t="s">
        <v>106</v>
      </c>
      <c r="L22" s="31"/>
      <c r="M22" s="31"/>
      <c r="N22" s="31"/>
      <c r="O22" s="31"/>
      <c r="P22" s="32"/>
    </row>
    <row r="23" spans="1:16" ht="6" customHeight="1" x14ac:dyDescent="0.3">
      <c r="A23" s="7"/>
      <c r="B23" s="10"/>
      <c r="C23" s="10"/>
      <c r="D23" s="31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1"/>
      <c r="P23" s="32"/>
    </row>
    <row r="24" spans="1:16" ht="15.75" customHeight="1" x14ac:dyDescent="0.35">
      <c r="A24" s="7"/>
      <c r="B24" s="22" t="s">
        <v>20</v>
      </c>
      <c r="C24" s="10"/>
      <c r="D24" s="37">
        <f>SUM(D26:D36)</f>
        <v>7515.91</v>
      </c>
      <c r="E24" s="37">
        <f>SUM(E26:E36)</f>
        <v>1056.92</v>
      </c>
      <c r="F24" s="37">
        <f>SUM(F26:F36)</f>
        <v>10302.23</v>
      </c>
      <c r="G24" s="37">
        <f>SUM(G26:G36)</f>
        <v>13955</v>
      </c>
      <c r="H24" s="37"/>
      <c r="I24" s="28"/>
      <c r="J24" s="22" t="s">
        <v>40</v>
      </c>
      <c r="K24" s="22"/>
      <c r="L24" s="37">
        <f>SUM(L26:L31)</f>
        <v>893.2</v>
      </c>
      <c r="M24" s="37">
        <f>SUM(M26:M31)</f>
        <v>198.36</v>
      </c>
      <c r="N24" s="37">
        <f>SUM(N26:N31)</f>
        <v>477.23</v>
      </c>
      <c r="O24" s="37">
        <f>SUM(O26:O27)</f>
        <v>215</v>
      </c>
      <c r="P24" s="38"/>
    </row>
    <row r="25" spans="1:16" ht="6" customHeight="1" x14ac:dyDescent="0.3">
      <c r="A25" s="7"/>
      <c r="B25" s="10"/>
      <c r="C25" s="10"/>
      <c r="D25" s="31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1"/>
      <c r="P25" s="32"/>
    </row>
    <row r="26" spans="1:16" ht="13.5" customHeight="1" x14ac:dyDescent="0.3">
      <c r="A26" s="7"/>
      <c r="B26" s="10"/>
      <c r="C26" s="10" t="s">
        <v>21</v>
      </c>
      <c r="D26" s="31">
        <f>3070.85-4</f>
        <v>3066.85</v>
      </c>
      <c r="E26" s="31">
        <v>657.92</v>
      </c>
      <c r="F26" s="31">
        <v>3266.73</v>
      </c>
      <c r="G26" s="31">
        <v>3500</v>
      </c>
      <c r="H26" s="32"/>
      <c r="I26" s="16"/>
      <c r="J26" s="10"/>
      <c r="K26" s="10" t="s">
        <v>41</v>
      </c>
      <c r="L26" s="31">
        <v>283.2</v>
      </c>
      <c r="M26" s="31">
        <v>198.36</v>
      </c>
      <c r="N26" s="31">
        <v>191.23</v>
      </c>
      <c r="O26" s="31">
        <v>215</v>
      </c>
      <c r="P26" s="32"/>
    </row>
    <row r="27" spans="1:16" ht="13.5" customHeight="1" x14ac:dyDescent="0.3">
      <c r="A27" s="7"/>
      <c r="B27" s="10"/>
      <c r="C27" s="10" t="s">
        <v>57</v>
      </c>
      <c r="D27" s="31"/>
      <c r="E27" s="31"/>
      <c r="F27" s="31">
        <v>4122.6000000000004</v>
      </c>
      <c r="G27" s="31">
        <v>6000</v>
      </c>
      <c r="H27" s="32"/>
      <c r="I27" s="16"/>
      <c r="J27" s="10"/>
      <c r="K27" s="10" t="s">
        <v>122</v>
      </c>
      <c r="L27" s="31"/>
      <c r="M27" s="31"/>
      <c r="N27" s="31"/>
      <c r="O27" s="31"/>
      <c r="P27" s="32"/>
    </row>
    <row r="28" spans="1:16" ht="13.5" customHeight="1" x14ac:dyDescent="0.3">
      <c r="A28" s="7"/>
      <c r="B28" s="10"/>
      <c r="C28" s="10" t="s">
        <v>130</v>
      </c>
      <c r="D28" s="31"/>
      <c r="E28" s="31">
        <v>80</v>
      </c>
      <c r="F28" s="31"/>
      <c r="G28" s="31"/>
      <c r="H28" s="32"/>
      <c r="I28" s="16"/>
      <c r="J28" s="10"/>
      <c r="K28" s="10" t="s">
        <v>109</v>
      </c>
      <c r="L28" s="31"/>
      <c r="M28" s="31"/>
      <c r="N28" s="31"/>
      <c r="O28" s="31"/>
      <c r="P28" s="32"/>
    </row>
    <row r="29" spans="1:16" ht="13.5" customHeight="1" x14ac:dyDescent="0.3">
      <c r="A29" s="7"/>
      <c r="B29" s="10"/>
      <c r="C29" s="10" t="s">
        <v>96</v>
      </c>
      <c r="D29" s="31">
        <v>1220.1600000000001</v>
      </c>
      <c r="E29" s="31"/>
      <c r="F29" s="31"/>
      <c r="G29" s="31">
        <v>1000</v>
      </c>
      <c r="H29" s="32"/>
      <c r="I29" s="16"/>
      <c r="J29" s="10"/>
      <c r="K29" s="10" t="s">
        <v>113</v>
      </c>
      <c r="L29" s="31"/>
      <c r="M29" s="31"/>
      <c r="N29" s="31"/>
      <c r="O29" s="31"/>
      <c r="P29" s="32"/>
    </row>
    <row r="30" spans="1:16" ht="13.5" customHeight="1" x14ac:dyDescent="0.3">
      <c r="A30" s="7"/>
      <c r="B30" s="10"/>
      <c r="C30" s="10" t="s">
        <v>106</v>
      </c>
      <c r="D30" s="31"/>
      <c r="E30" s="31"/>
      <c r="F30" s="31"/>
      <c r="G30" s="31"/>
      <c r="H30" s="32"/>
      <c r="I30" s="16"/>
      <c r="J30" s="10"/>
      <c r="K30" s="10" t="s">
        <v>121</v>
      </c>
      <c r="L30" s="31">
        <v>610</v>
      </c>
      <c r="M30" s="31"/>
      <c r="N30" s="31">
        <v>286</v>
      </c>
      <c r="O30" s="31"/>
      <c r="P30" s="32"/>
    </row>
    <row r="31" spans="1:16" ht="13.5" customHeight="1" x14ac:dyDescent="0.3">
      <c r="A31" s="7"/>
      <c r="B31" s="10"/>
      <c r="C31" s="10" t="s">
        <v>62</v>
      </c>
      <c r="D31" s="31">
        <v>2208</v>
      </c>
      <c r="E31" s="31">
        <v>264</v>
      </c>
      <c r="F31" s="31">
        <v>1896</v>
      </c>
      <c r="G31" s="31">
        <v>2200</v>
      </c>
      <c r="H31" s="32"/>
      <c r="I31" s="16"/>
      <c r="J31" s="10"/>
      <c r="K31" s="10"/>
      <c r="L31" s="31"/>
      <c r="M31" s="31"/>
      <c r="N31" s="31"/>
      <c r="O31" s="31"/>
      <c r="P31" s="32"/>
    </row>
    <row r="32" spans="1:16" ht="13.5" customHeight="1" x14ac:dyDescent="0.3">
      <c r="A32" s="7"/>
      <c r="B32" s="10"/>
      <c r="C32" s="10" t="s">
        <v>91</v>
      </c>
      <c r="D32" s="31"/>
      <c r="E32" s="31"/>
      <c r="F32" s="31"/>
      <c r="G32" s="31"/>
      <c r="H32" s="32"/>
      <c r="I32" s="16"/>
      <c r="J32" s="10"/>
      <c r="K32" s="10"/>
      <c r="L32" s="31"/>
      <c r="M32" s="31"/>
      <c r="N32" s="31"/>
      <c r="O32" s="31"/>
      <c r="P32" s="32"/>
    </row>
    <row r="33" spans="1:20" ht="13.5" customHeight="1" x14ac:dyDescent="0.3">
      <c r="A33" s="7"/>
      <c r="B33" s="10"/>
      <c r="C33" s="10" t="s">
        <v>97</v>
      </c>
      <c r="D33" s="31">
        <v>355.9</v>
      </c>
      <c r="E33" s="31"/>
      <c r="F33" s="31">
        <v>199.9</v>
      </c>
      <c r="G33" s="31"/>
      <c r="H33" s="32"/>
      <c r="I33" s="16"/>
      <c r="J33" s="10"/>
      <c r="K33" s="10"/>
      <c r="L33" s="31"/>
      <c r="M33" s="31"/>
      <c r="N33" s="31"/>
      <c r="O33" s="31"/>
      <c r="P33" s="32"/>
    </row>
    <row r="34" spans="1:20" ht="13.5" customHeight="1" x14ac:dyDescent="0.3">
      <c r="A34" s="7"/>
      <c r="B34" s="10"/>
      <c r="C34" s="10" t="s">
        <v>25</v>
      </c>
      <c r="D34" s="31"/>
      <c r="E34" s="31"/>
      <c r="F34" s="31">
        <v>476</v>
      </c>
      <c r="G34" s="31">
        <v>1200</v>
      </c>
      <c r="H34" s="32"/>
      <c r="I34" s="16"/>
      <c r="J34" s="10"/>
      <c r="K34" s="10"/>
      <c r="L34" s="31"/>
      <c r="M34" s="31"/>
      <c r="N34" s="31"/>
      <c r="O34" s="31"/>
      <c r="P34" s="32"/>
    </row>
    <row r="35" spans="1:20" ht="13.5" customHeight="1" x14ac:dyDescent="0.3">
      <c r="A35" s="7"/>
      <c r="B35" s="10"/>
      <c r="C35" s="10" t="s">
        <v>22</v>
      </c>
      <c r="D35" s="31">
        <v>55</v>
      </c>
      <c r="E35" s="31">
        <v>55</v>
      </c>
      <c r="F35" s="31">
        <v>55</v>
      </c>
      <c r="G35" s="31">
        <v>55</v>
      </c>
      <c r="H35" s="32"/>
      <c r="I35" s="16"/>
      <c r="J35" s="10"/>
      <c r="K35" s="10"/>
      <c r="L35" s="31"/>
      <c r="M35" s="31"/>
      <c r="N35" s="31"/>
      <c r="O35" s="31"/>
      <c r="P35" s="32"/>
    </row>
    <row r="36" spans="1:20" ht="13.5" customHeight="1" x14ac:dyDescent="0.3">
      <c r="A36" s="7"/>
      <c r="B36" s="10"/>
      <c r="C36" s="10" t="s">
        <v>121</v>
      </c>
      <c r="D36" s="31">
        <v>610</v>
      </c>
      <c r="E36" s="31"/>
      <c r="F36" s="31">
        <v>286</v>
      </c>
      <c r="G36" s="31"/>
      <c r="H36" s="32"/>
      <c r="I36" s="16"/>
      <c r="J36" s="10"/>
      <c r="K36" s="10"/>
      <c r="L36" s="31"/>
      <c r="M36" s="31"/>
      <c r="N36" s="31"/>
      <c r="O36" s="31"/>
      <c r="P36" s="32"/>
    </row>
    <row r="37" spans="1:20" ht="6" customHeight="1" x14ac:dyDescent="0.3">
      <c r="A37" s="7"/>
      <c r="B37" s="10"/>
      <c r="C37" s="10"/>
      <c r="D37" s="31"/>
      <c r="E37" s="31"/>
      <c r="F37" s="31"/>
      <c r="G37" s="31"/>
      <c r="H37" s="32"/>
      <c r="I37" s="16"/>
      <c r="J37" s="10"/>
      <c r="K37" s="10"/>
      <c r="L37" s="31"/>
      <c r="M37" s="31"/>
      <c r="N37" s="31"/>
      <c r="O37" s="31"/>
      <c r="P37" s="32"/>
    </row>
    <row r="38" spans="1:20" ht="15" customHeight="1" x14ac:dyDescent="0.35">
      <c r="A38" s="7"/>
      <c r="B38" s="22" t="s">
        <v>26</v>
      </c>
      <c r="C38" s="10"/>
      <c r="D38" s="37">
        <f>SUM(D40:D41)</f>
        <v>281</v>
      </c>
      <c r="E38" s="37">
        <f>SUM(E40:E41)</f>
        <v>0</v>
      </c>
      <c r="F38" s="37">
        <f>SUM(F40:F41)</f>
        <v>196</v>
      </c>
      <c r="G38" s="37">
        <f>SUM(G40:G41)</f>
        <v>410</v>
      </c>
      <c r="H38" s="37"/>
      <c r="I38" s="16"/>
      <c r="J38" s="10"/>
      <c r="K38" s="10"/>
      <c r="L38" s="31"/>
      <c r="M38" s="31"/>
      <c r="N38" s="31"/>
      <c r="O38" s="31"/>
      <c r="P38" s="32"/>
    </row>
    <row r="39" spans="1:20" ht="6" customHeight="1" x14ac:dyDescent="0.3">
      <c r="A39" s="7"/>
      <c r="B39" s="10"/>
      <c r="C39" s="10"/>
      <c r="D39" s="31"/>
      <c r="E39" s="31"/>
      <c r="F39" s="31"/>
      <c r="G39" s="31"/>
      <c r="H39" s="32"/>
      <c r="I39" s="16"/>
      <c r="J39" s="10"/>
      <c r="K39" s="10"/>
      <c r="L39" s="31"/>
      <c r="M39" s="31"/>
      <c r="N39" s="31"/>
      <c r="O39" s="31"/>
      <c r="P39" s="32"/>
    </row>
    <row r="40" spans="1:20" ht="13.5" customHeight="1" x14ac:dyDescent="0.3">
      <c r="A40" s="7"/>
      <c r="B40" s="10"/>
      <c r="C40" s="10" t="s">
        <v>85</v>
      </c>
      <c r="D40" s="31">
        <v>281</v>
      </c>
      <c r="E40" s="31"/>
      <c r="F40" s="31"/>
      <c r="G40" s="31">
        <v>250</v>
      </c>
      <c r="H40" s="32"/>
      <c r="I40" s="16"/>
      <c r="J40" s="10"/>
      <c r="K40" s="10"/>
      <c r="L40" s="31"/>
      <c r="M40" s="31"/>
      <c r="N40" s="31"/>
      <c r="O40" s="31"/>
      <c r="P40" s="32"/>
    </row>
    <row r="41" spans="1:20" ht="13.5" customHeight="1" x14ac:dyDescent="0.3">
      <c r="A41" s="7"/>
      <c r="B41" s="10"/>
      <c r="C41" s="10" t="s">
        <v>28</v>
      </c>
      <c r="D41" s="31"/>
      <c r="E41" s="31"/>
      <c r="F41" s="31">
        <v>196</v>
      </c>
      <c r="G41" s="31">
        <v>160</v>
      </c>
      <c r="H41" s="32"/>
      <c r="I41" s="16"/>
      <c r="J41" s="10"/>
      <c r="K41" s="10"/>
      <c r="L41" s="31"/>
      <c r="M41" s="31"/>
      <c r="N41" s="31"/>
      <c r="O41" s="31"/>
      <c r="P41" s="32"/>
      <c r="R41" s="58"/>
    </row>
    <row r="42" spans="1:20" ht="6" customHeight="1" x14ac:dyDescent="0.3">
      <c r="A42" s="7"/>
      <c r="B42" s="10"/>
      <c r="C42" s="10"/>
      <c r="D42" s="31"/>
      <c r="E42" s="31"/>
      <c r="F42" s="31"/>
      <c r="G42" s="31"/>
      <c r="H42" s="32"/>
      <c r="I42" s="16"/>
      <c r="J42" s="10"/>
      <c r="K42" s="10"/>
      <c r="L42" s="31"/>
      <c r="M42" s="31"/>
      <c r="N42" s="31"/>
      <c r="O42" s="31"/>
      <c r="P42" s="32"/>
    </row>
    <row r="43" spans="1:20" ht="15" customHeight="1" x14ac:dyDescent="0.35">
      <c r="A43" s="7"/>
      <c r="B43" s="22" t="s">
        <v>29</v>
      </c>
      <c r="C43" s="10"/>
      <c r="D43" s="46">
        <f>SUM(D45:D46)</f>
        <v>0</v>
      </c>
      <c r="E43" s="46">
        <f>SUM(E45:E46)</f>
        <v>0</v>
      </c>
      <c r="F43" s="46">
        <f>SUM(F45:F46)</f>
        <v>0</v>
      </c>
      <c r="G43" s="46">
        <f>SUM(G45:G46)</f>
        <v>0</v>
      </c>
      <c r="H43" s="46"/>
      <c r="I43" s="16"/>
      <c r="J43" s="22"/>
      <c r="K43" s="10"/>
      <c r="L43" s="30"/>
      <c r="M43" s="30"/>
      <c r="N43" s="30"/>
      <c r="O43" s="30"/>
      <c r="P43" s="33"/>
    </row>
    <row r="44" spans="1:20" ht="6" customHeight="1" x14ac:dyDescent="0.35">
      <c r="A44" s="7"/>
      <c r="B44" s="22"/>
      <c r="C44" s="10"/>
      <c r="D44" s="46"/>
      <c r="E44" s="46"/>
      <c r="F44" s="46"/>
      <c r="G44" s="46"/>
      <c r="H44" s="46"/>
      <c r="I44" s="16"/>
      <c r="J44" s="22"/>
      <c r="K44" s="10"/>
      <c r="L44" s="30"/>
      <c r="M44" s="30"/>
      <c r="N44" s="30"/>
      <c r="O44" s="30"/>
      <c r="P44" s="33"/>
    </row>
    <row r="45" spans="1:20" ht="15" customHeight="1" x14ac:dyDescent="0.3">
      <c r="A45" s="7"/>
      <c r="B45" s="10"/>
      <c r="C45" s="10" t="s">
        <v>93</v>
      </c>
      <c r="D45" s="31"/>
      <c r="E45" s="31"/>
      <c r="F45" s="31"/>
      <c r="G45" s="39"/>
      <c r="H45" s="40"/>
      <c r="I45" s="16"/>
      <c r="J45" s="10"/>
      <c r="K45" s="10"/>
      <c r="L45" s="31"/>
      <c r="M45" s="31"/>
      <c r="N45" s="31"/>
      <c r="O45" s="31"/>
      <c r="P45" s="32"/>
      <c r="T45" s="58"/>
    </row>
    <row r="46" spans="1:20" ht="15" customHeight="1" x14ac:dyDescent="0.3">
      <c r="A46" s="7"/>
      <c r="B46" s="10"/>
      <c r="C46" s="10" t="s">
        <v>102</v>
      </c>
      <c r="D46" s="31"/>
      <c r="E46" s="31"/>
      <c r="F46" s="31"/>
      <c r="G46" s="39"/>
      <c r="H46" s="40"/>
      <c r="I46" s="16"/>
      <c r="J46" s="10"/>
      <c r="K46" s="10"/>
      <c r="L46" s="31"/>
      <c r="M46" s="31"/>
      <c r="N46" s="31"/>
      <c r="O46" s="31"/>
      <c r="P46" s="32"/>
    </row>
    <row r="47" spans="1:20" ht="6" customHeight="1" x14ac:dyDescent="0.3">
      <c r="A47" s="7"/>
      <c r="B47" s="10"/>
      <c r="C47" s="10"/>
      <c r="D47" s="39"/>
      <c r="E47" s="39"/>
      <c r="F47" s="39"/>
      <c r="G47" s="39"/>
      <c r="H47" s="40"/>
      <c r="I47" s="16"/>
      <c r="J47" s="10"/>
      <c r="K47" s="10"/>
      <c r="L47" s="31"/>
      <c r="M47" s="31"/>
      <c r="N47" s="31"/>
      <c r="O47" s="31"/>
      <c r="P47" s="32"/>
    </row>
    <row r="48" spans="1:20" ht="15" customHeight="1" x14ac:dyDescent="0.35">
      <c r="A48" s="7"/>
      <c r="B48" s="22"/>
      <c r="C48" s="10" t="s">
        <v>30</v>
      </c>
      <c r="D48" s="37">
        <f>D8+D17+D24+D38+D43</f>
        <v>28488.48</v>
      </c>
      <c r="E48" s="37">
        <f>E8+E17+E24+E38+E43</f>
        <v>8803.5400000000009</v>
      </c>
      <c r="F48" s="37">
        <f>F8+F17+F24+F38+F43</f>
        <v>21739.07</v>
      </c>
      <c r="G48" s="37">
        <f>G8+G17+G24+G38+G43</f>
        <v>25315</v>
      </c>
      <c r="H48" s="38"/>
      <c r="I48" s="16"/>
      <c r="J48" s="22"/>
      <c r="K48" s="10" t="s">
        <v>31</v>
      </c>
      <c r="L48" s="37">
        <f>L8+L17+L24</f>
        <v>30871.710000000003</v>
      </c>
      <c r="M48" s="37">
        <f>M8+M17+M24</f>
        <v>10854.64</v>
      </c>
      <c r="N48" s="37">
        <f>N8+N17+N24+N33</f>
        <v>21032.63</v>
      </c>
      <c r="O48" s="37">
        <f>O8+O17+O24</f>
        <v>25315</v>
      </c>
      <c r="P48" s="38"/>
    </row>
    <row r="49" spans="1:16" ht="6" customHeight="1" x14ac:dyDescent="0.3">
      <c r="A49" s="7"/>
      <c r="B49" s="10"/>
      <c r="C49" s="10"/>
      <c r="D49" s="31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1"/>
      <c r="P49" s="32"/>
    </row>
    <row r="50" spans="1:16" ht="24" customHeight="1" thickBot="1" x14ac:dyDescent="0.4">
      <c r="A50" s="14"/>
      <c r="B50" s="15" t="s">
        <v>53</v>
      </c>
      <c r="C50" s="23"/>
      <c r="D50" s="51">
        <f>L48-D48</f>
        <v>2383.2300000000032</v>
      </c>
      <c r="E50" s="51">
        <f>M48-E48</f>
        <v>2051.0999999999985</v>
      </c>
      <c r="F50" s="51" t="s">
        <v>80</v>
      </c>
      <c r="G50" s="51" t="s">
        <v>80</v>
      </c>
      <c r="H50" s="55"/>
      <c r="I50" s="25"/>
      <c r="J50" s="24" t="s">
        <v>52</v>
      </c>
      <c r="K50" s="23"/>
      <c r="L50" s="51" t="s">
        <v>80</v>
      </c>
      <c r="M50" s="51" t="s">
        <v>80</v>
      </c>
      <c r="N50" s="51">
        <v>706.44</v>
      </c>
      <c r="O50" s="51">
        <f>G48-O48</f>
        <v>0</v>
      </c>
      <c r="P50" s="35"/>
    </row>
    <row r="51" spans="1:16" ht="6" customHeight="1" thickTop="1" thickBot="1" x14ac:dyDescent="0.35">
      <c r="A51" s="9"/>
      <c r="B51" s="12"/>
      <c r="C51" s="12"/>
      <c r="D51" s="12"/>
      <c r="E51" s="12"/>
      <c r="F51" s="12"/>
      <c r="G51" s="12"/>
      <c r="H51" s="13"/>
      <c r="I51" s="17"/>
      <c r="J51" s="12"/>
      <c r="K51" s="12"/>
      <c r="L51" s="12"/>
      <c r="M51" s="12"/>
      <c r="N51" s="12"/>
      <c r="O51" s="12"/>
      <c r="P51" s="13"/>
    </row>
    <row r="52" spans="1:16" ht="6" customHeight="1" x14ac:dyDescent="0.3">
      <c r="A52" s="4"/>
      <c r="B52" s="18"/>
      <c r="C52" s="18"/>
      <c r="D52" s="18"/>
      <c r="E52" s="18"/>
      <c r="F52" s="18"/>
      <c r="G52" s="18"/>
      <c r="H52" s="18"/>
      <c r="I52" s="52"/>
      <c r="J52" s="18"/>
      <c r="K52" s="18"/>
      <c r="L52" s="18"/>
      <c r="M52" s="18"/>
      <c r="N52" s="18"/>
      <c r="O52" s="18"/>
      <c r="P52" s="19"/>
    </row>
    <row r="53" spans="1:16" ht="18" x14ac:dyDescent="0.35">
      <c r="A53" s="7"/>
      <c r="B53" s="10"/>
      <c r="C53" s="10"/>
      <c r="D53" s="48">
        <f>D48+D50</f>
        <v>30871.710000000003</v>
      </c>
      <c r="E53" s="48">
        <f>E48+E50</f>
        <v>10854.64</v>
      </c>
      <c r="F53" s="48">
        <f>F48</f>
        <v>21739.07</v>
      </c>
      <c r="G53" s="48">
        <f>G48</f>
        <v>25315</v>
      </c>
      <c r="H53" s="48"/>
      <c r="I53" s="53"/>
      <c r="J53" s="10"/>
      <c r="K53" s="10"/>
      <c r="L53" s="48">
        <f>L48</f>
        <v>30871.710000000003</v>
      </c>
      <c r="M53" s="48">
        <f>M48</f>
        <v>10854.64</v>
      </c>
      <c r="N53" s="48">
        <f>N48+N50</f>
        <v>21739.07</v>
      </c>
      <c r="O53" s="48">
        <f>O48+O50</f>
        <v>25315</v>
      </c>
      <c r="P53" s="50"/>
    </row>
    <row r="54" spans="1:16" ht="6" customHeight="1" thickBot="1" x14ac:dyDescent="0.35">
      <c r="A54" s="9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3"/>
    </row>
    <row r="55" spans="1:16" ht="6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3">
      <c r="B56" s="10"/>
      <c r="C56" s="10"/>
      <c r="D56" s="10"/>
      <c r="E56" s="36"/>
      <c r="F56" s="36"/>
      <c r="G56" s="36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3">
      <c r="B57" s="10"/>
      <c r="C57" s="10"/>
      <c r="D57" s="36"/>
      <c r="E57" s="36"/>
      <c r="F57" s="36"/>
      <c r="G57" s="36"/>
      <c r="H57" s="36"/>
      <c r="I57" s="10"/>
      <c r="J57" s="10"/>
      <c r="K57" s="36"/>
      <c r="L57" s="36"/>
      <c r="M57" s="10"/>
      <c r="N57" s="10"/>
      <c r="O57" s="10"/>
      <c r="P57" s="10"/>
    </row>
    <row r="58" spans="1:16" x14ac:dyDescent="0.3">
      <c r="B58" s="10"/>
      <c r="C58" s="10"/>
      <c r="D58" s="10"/>
      <c r="E58" s="10"/>
      <c r="F58" s="10"/>
      <c r="G58" s="10"/>
      <c r="H58" s="36"/>
      <c r="I58" s="10"/>
      <c r="J58" s="10"/>
      <c r="K58" s="36"/>
      <c r="L58" s="36"/>
      <c r="M58" s="10"/>
      <c r="N58" s="10"/>
      <c r="O58" s="10"/>
      <c r="P58" s="10"/>
    </row>
    <row r="59" spans="1:16" x14ac:dyDescent="0.3">
      <c r="B59" s="10"/>
      <c r="C59" s="10"/>
      <c r="D59" s="10"/>
      <c r="E59" s="36"/>
      <c r="F59" s="36"/>
      <c r="G59" s="36"/>
      <c r="H59" s="10"/>
      <c r="I59" s="10"/>
      <c r="J59" s="10"/>
      <c r="K59" s="10"/>
      <c r="L59" s="10"/>
      <c r="M59" s="10" t="s">
        <v>112</v>
      </c>
      <c r="N59" s="10"/>
      <c r="O59" s="10"/>
      <c r="P59" s="10"/>
    </row>
    <row r="60" spans="1:1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1"/>
  <sheetViews>
    <sheetView topLeftCell="D31" zoomScaleNormal="100" workbookViewId="0">
      <selection activeCell="O12" sqref="O12"/>
    </sheetView>
  </sheetViews>
  <sheetFormatPr baseColWidth="10" defaultColWidth="11.42578125" defaultRowHeight="16.5" x14ac:dyDescent="0.3"/>
  <cols>
    <col min="1" max="1" width="1" style="1" customWidth="1"/>
    <col min="2" max="2" width="1.7109375" style="1" customWidth="1"/>
    <col min="3" max="3" width="24.7109375" style="1" customWidth="1"/>
    <col min="4" max="7" width="14.7109375" style="1" customWidth="1"/>
    <col min="8" max="9" width="1" style="1" customWidth="1"/>
    <col min="10" max="10" width="1.7109375" style="1" customWidth="1"/>
    <col min="11" max="11" width="24.7109375" style="1" customWidth="1"/>
    <col min="12" max="15" width="14.7109375" style="1" customWidth="1"/>
    <col min="16" max="16" width="1" style="1" customWidth="1"/>
    <col min="17" max="17" width="1.28515625" style="1" customWidth="1"/>
    <col min="18" max="18" width="12.28515625" style="1" bestFit="1" customWidth="1"/>
    <col min="19" max="19" width="11.42578125" style="1"/>
    <col min="20" max="20" width="13.42578125" style="1" bestFit="1" customWidth="1"/>
    <col min="21" max="16384" width="11.42578125" style="1"/>
  </cols>
  <sheetData>
    <row r="1" spans="1:16" s="2" customFormat="1" ht="34.5" customHeight="1" x14ac:dyDescent="0.6">
      <c r="A1" s="2" t="s">
        <v>0</v>
      </c>
      <c r="D1" s="3" t="s">
        <v>127</v>
      </c>
    </row>
    <row r="2" spans="1:16" ht="6" customHeight="1" thickBot="1" x14ac:dyDescent="0.35"/>
    <row r="3" spans="1:16" ht="6" customHeight="1" x14ac:dyDescent="0.3">
      <c r="A3" s="4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5"/>
      <c r="P3" s="6"/>
    </row>
    <row r="4" spans="1:16" ht="17.25" customHeight="1" x14ac:dyDescent="0.4">
      <c r="A4" s="7"/>
      <c r="C4" s="54" t="s">
        <v>1</v>
      </c>
      <c r="D4" s="47"/>
      <c r="H4" s="8"/>
      <c r="I4" s="7"/>
      <c r="K4" s="54" t="s">
        <v>2</v>
      </c>
      <c r="L4" s="47"/>
      <c r="P4" s="8"/>
    </row>
    <row r="5" spans="1:16" x14ac:dyDescent="0.3">
      <c r="A5" s="7"/>
      <c r="B5" s="10"/>
      <c r="C5" s="10"/>
      <c r="D5" s="26" t="s">
        <v>115</v>
      </c>
      <c r="E5" s="26" t="s">
        <v>119</v>
      </c>
      <c r="F5" s="26" t="s">
        <v>126</v>
      </c>
      <c r="G5" s="26" t="s">
        <v>128</v>
      </c>
      <c r="H5" s="27"/>
      <c r="I5" s="28"/>
      <c r="J5" s="22"/>
      <c r="K5" s="22"/>
      <c r="L5" s="26" t="s">
        <v>115</v>
      </c>
      <c r="M5" s="26" t="s">
        <v>119</v>
      </c>
      <c r="N5" s="26" t="s">
        <v>126</v>
      </c>
      <c r="O5" s="26" t="s">
        <v>128</v>
      </c>
      <c r="P5" s="27"/>
    </row>
    <row r="6" spans="1:16" ht="13.5" customHeight="1" x14ac:dyDescent="0.3">
      <c r="A6" s="7"/>
      <c r="B6" s="10"/>
      <c r="C6" s="10"/>
      <c r="D6" s="26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/>
      <c r="O6" s="26" t="s">
        <v>50</v>
      </c>
      <c r="P6" s="27"/>
    </row>
    <row r="7" spans="1:16" ht="6" customHeight="1" x14ac:dyDescent="0.3">
      <c r="A7" s="7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  <c r="P7" s="11"/>
    </row>
    <row r="8" spans="1:16" ht="15" customHeight="1" x14ac:dyDescent="0.35">
      <c r="A8" s="7"/>
      <c r="B8" s="22" t="s">
        <v>3</v>
      </c>
      <c r="C8" s="10"/>
      <c r="D8" s="37">
        <f>SUM(D10:D13)</f>
        <v>3353.8</v>
      </c>
      <c r="E8" s="37">
        <f>SUM(E10:E13)</f>
        <v>1488.98</v>
      </c>
      <c r="F8" s="37">
        <f>SUM(F10:F13)</f>
        <v>1746.62</v>
      </c>
      <c r="G8" s="37">
        <f>SUM(G10:G13)</f>
        <v>1000</v>
      </c>
      <c r="H8" s="37"/>
      <c r="I8" s="16"/>
      <c r="J8" s="22" t="s">
        <v>32</v>
      </c>
      <c r="K8" s="10"/>
      <c r="L8" s="37">
        <f>SUM(L10:L15)</f>
        <v>35612.410000000003</v>
      </c>
      <c r="M8" s="37">
        <f>SUM(M10:M15)</f>
        <v>27971.510000000002</v>
      </c>
      <c r="N8" s="37">
        <f>SUM(N10:N15)</f>
        <v>10656.279999999999</v>
      </c>
      <c r="O8" s="37">
        <f>SUM(O10:O14)</f>
        <v>14080</v>
      </c>
      <c r="P8" s="38"/>
    </row>
    <row r="9" spans="1:16" ht="6" customHeight="1" x14ac:dyDescent="0.3">
      <c r="A9" s="7"/>
      <c r="B9" s="10"/>
      <c r="C9" s="10"/>
      <c r="D9" s="31"/>
      <c r="E9" s="31"/>
      <c r="F9" s="31"/>
      <c r="G9" s="31"/>
      <c r="H9" s="32"/>
      <c r="I9" s="16"/>
      <c r="J9" s="10"/>
      <c r="K9" s="10"/>
      <c r="L9" s="31"/>
      <c r="M9" s="31"/>
      <c r="N9" s="31"/>
      <c r="O9" s="31"/>
      <c r="P9" s="32"/>
    </row>
    <row r="10" spans="1:16" ht="13.5" customHeight="1" x14ac:dyDescent="0.3">
      <c r="A10" s="7"/>
      <c r="B10" s="10"/>
      <c r="C10" s="10" t="s">
        <v>4</v>
      </c>
      <c r="D10" s="31">
        <v>1845</v>
      </c>
      <c r="E10" s="31">
        <v>329.1</v>
      </c>
      <c r="F10" s="31"/>
      <c r="G10" s="31">
        <v>100</v>
      </c>
      <c r="H10" s="32"/>
      <c r="I10" s="16"/>
      <c r="J10" s="10"/>
      <c r="K10" s="10" t="s">
        <v>33</v>
      </c>
      <c r="L10" s="31">
        <v>11788</v>
      </c>
      <c r="M10" s="31">
        <v>11975</v>
      </c>
      <c r="N10" s="31">
        <v>5852</v>
      </c>
      <c r="O10" s="31">
        <v>6000</v>
      </c>
      <c r="P10" s="32"/>
    </row>
    <row r="11" spans="1:16" ht="13.5" customHeight="1" x14ac:dyDescent="0.3">
      <c r="A11" s="7"/>
      <c r="B11" s="10"/>
      <c r="C11" s="10" t="s">
        <v>125</v>
      </c>
      <c r="D11" s="31">
        <v>925</v>
      </c>
      <c r="E11" s="31">
        <v>592.9</v>
      </c>
      <c r="F11" s="31">
        <v>1180</v>
      </c>
      <c r="G11" s="31">
        <v>300</v>
      </c>
      <c r="H11" s="32"/>
      <c r="I11" s="16"/>
      <c r="J11" s="10"/>
      <c r="K11" s="10" t="s">
        <v>34</v>
      </c>
      <c r="L11" s="31">
        <f>23760.41-129-85</f>
        <v>23546.41</v>
      </c>
      <c r="M11" s="31">
        <f>14166.51+1375+335</f>
        <v>15876.51</v>
      </c>
      <c r="N11" s="31">
        <f>3189.4+165</f>
        <v>3354.4</v>
      </c>
      <c r="O11" s="31">
        <v>8000</v>
      </c>
      <c r="P11" s="32"/>
    </row>
    <row r="12" spans="1:16" ht="13.5" customHeight="1" x14ac:dyDescent="0.3">
      <c r="A12" s="7"/>
      <c r="B12" s="10"/>
      <c r="C12" s="10" t="s">
        <v>9</v>
      </c>
      <c r="D12" s="31">
        <v>583.79999999999995</v>
      </c>
      <c r="E12" s="31">
        <v>566.98</v>
      </c>
      <c r="F12" s="31">
        <v>566.62</v>
      </c>
      <c r="G12" s="31">
        <v>600</v>
      </c>
      <c r="H12" s="32"/>
      <c r="I12" s="16"/>
      <c r="J12" s="10"/>
      <c r="K12" s="10" t="s">
        <v>129</v>
      </c>
      <c r="L12" s="31"/>
      <c r="M12" s="31"/>
      <c r="N12" s="31">
        <v>1349.88</v>
      </c>
      <c r="O12" s="31"/>
      <c r="P12" s="32"/>
    </row>
    <row r="13" spans="1:16" ht="13.5" customHeight="1" x14ac:dyDescent="0.3">
      <c r="A13" s="7"/>
      <c r="B13" s="10"/>
      <c r="C13" s="10" t="s">
        <v>100</v>
      </c>
      <c r="D13" s="31"/>
      <c r="E13" s="31"/>
      <c r="F13" s="31"/>
      <c r="G13" s="31"/>
      <c r="H13" s="32"/>
      <c r="I13" s="16"/>
      <c r="J13" s="10"/>
      <c r="K13" s="10" t="s">
        <v>101</v>
      </c>
      <c r="L13" s="31">
        <v>278</v>
      </c>
      <c r="M13" s="31">
        <v>120</v>
      </c>
      <c r="N13" s="31">
        <v>100</v>
      </c>
      <c r="O13" s="31">
        <v>80</v>
      </c>
      <c r="P13" s="32"/>
    </row>
    <row r="14" spans="1:16" ht="13.5" customHeight="1" x14ac:dyDescent="0.3">
      <c r="A14" s="7"/>
      <c r="B14" s="10"/>
      <c r="C14" s="10"/>
      <c r="D14" s="31"/>
      <c r="E14" s="31"/>
      <c r="F14" s="31"/>
      <c r="G14" s="31"/>
      <c r="H14" s="32"/>
      <c r="I14" s="16"/>
      <c r="J14" s="10"/>
      <c r="K14" s="10"/>
      <c r="L14" s="31"/>
      <c r="M14" s="31"/>
      <c r="N14" s="31"/>
      <c r="O14" s="31"/>
      <c r="P14" s="32"/>
    </row>
    <row r="15" spans="1:16" ht="13.5" customHeight="1" x14ac:dyDescent="0.3">
      <c r="A15" s="7"/>
      <c r="B15" s="10"/>
      <c r="C15" s="10"/>
      <c r="D15" s="31"/>
      <c r="E15" s="31"/>
      <c r="F15" s="31"/>
      <c r="G15" s="31"/>
      <c r="H15" s="32"/>
      <c r="I15" s="16"/>
      <c r="J15" s="10"/>
      <c r="K15" s="10"/>
      <c r="L15" s="31"/>
      <c r="M15" s="31"/>
      <c r="N15" s="31"/>
      <c r="O15" s="31"/>
      <c r="P15" s="32"/>
    </row>
    <row r="16" spans="1:16" ht="6" customHeight="1" x14ac:dyDescent="0.3">
      <c r="A16" s="7"/>
      <c r="B16" s="10"/>
      <c r="C16" s="10"/>
      <c r="D16" s="31"/>
      <c r="E16" s="31"/>
      <c r="F16" s="31"/>
      <c r="G16" s="31"/>
      <c r="H16" s="32"/>
      <c r="I16" s="16"/>
      <c r="J16" s="10"/>
      <c r="K16" s="10"/>
      <c r="L16" s="31"/>
      <c r="M16" s="31"/>
      <c r="N16" s="31"/>
      <c r="O16" s="31"/>
      <c r="P16" s="32"/>
    </row>
    <row r="17" spans="1:16" ht="15.75" customHeight="1" x14ac:dyDescent="0.35">
      <c r="A17" s="7"/>
      <c r="B17" s="22" t="s">
        <v>12</v>
      </c>
      <c r="C17" s="10"/>
      <c r="D17" s="37">
        <f>SUM(D19:D21)</f>
        <v>30066</v>
      </c>
      <c r="E17" s="37">
        <f>SUM(E19:E21)</f>
        <v>19202.59</v>
      </c>
      <c r="F17" s="37">
        <f>SUM(F19:F21)</f>
        <v>6000</v>
      </c>
      <c r="G17" s="37">
        <f>SUM(G19:G21)</f>
        <v>10000</v>
      </c>
      <c r="H17" s="37"/>
      <c r="I17" s="28"/>
      <c r="J17" s="22" t="s">
        <v>39</v>
      </c>
      <c r="K17" s="22"/>
      <c r="L17" s="37">
        <f>SUM(L19:L22)</f>
        <v>10899.55</v>
      </c>
      <c r="M17" s="37">
        <f>SUM(M19:M22)</f>
        <v>2007</v>
      </c>
      <c r="N17" s="37">
        <f>SUM(N19:N22)</f>
        <v>0</v>
      </c>
      <c r="O17" s="37">
        <f>SUM(O19:O21)</f>
        <v>8000</v>
      </c>
      <c r="P17" s="38"/>
    </row>
    <row r="18" spans="1:16" ht="6" customHeight="1" x14ac:dyDescent="0.3">
      <c r="A18" s="7"/>
      <c r="B18" s="10"/>
      <c r="C18" s="10"/>
      <c r="D18" s="31"/>
      <c r="E18" s="31"/>
      <c r="F18" s="31"/>
      <c r="G18" s="31"/>
      <c r="H18" s="32"/>
      <c r="I18" s="16"/>
      <c r="J18" s="10"/>
      <c r="K18" s="10"/>
      <c r="L18" s="31"/>
      <c r="M18" s="31"/>
      <c r="N18" s="31"/>
      <c r="O18" s="31"/>
      <c r="P18" s="32"/>
    </row>
    <row r="19" spans="1:16" ht="13.5" customHeight="1" x14ac:dyDescent="0.3">
      <c r="A19" s="7"/>
      <c r="B19" s="10"/>
      <c r="C19" s="10" t="s">
        <v>120</v>
      </c>
      <c r="D19" s="31">
        <v>30000</v>
      </c>
      <c r="E19" s="31">
        <v>19000</v>
      </c>
      <c r="F19" s="31">
        <v>6000</v>
      </c>
      <c r="G19" s="31">
        <v>10000</v>
      </c>
      <c r="H19" s="32"/>
      <c r="I19" s="16"/>
      <c r="J19" s="10"/>
      <c r="K19" s="10" t="s">
        <v>57</v>
      </c>
      <c r="L19" s="31">
        <v>8988.5499999999993</v>
      </c>
      <c r="M19" s="31">
        <v>162</v>
      </c>
      <c r="N19" s="31"/>
      <c r="O19" s="31">
        <v>6500</v>
      </c>
      <c r="P19" s="32"/>
    </row>
    <row r="20" spans="1:16" ht="13.5" customHeight="1" x14ac:dyDescent="0.3">
      <c r="A20" s="7"/>
      <c r="B20" s="10"/>
      <c r="C20" s="10" t="s">
        <v>123</v>
      </c>
      <c r="D20" s="31">
        <v>30</v>
      </c>
      <c r="E20" s="31">
        <v>202.59</v>
      </c>
      <c r="F20" s="31"/>
      <c r="G20" s="31"/>
      <c r="H20" s="32"/>
      <c r="I20" s="16"/>
      <c r="J20" s="10"/>
      <c r="K20" s="10" t="s">
        <v>116</v>
      </c>
      <c r="L20" s="31"/>
      <c r="M20" s="31"/>
      <c r="N20" s="31"/>
      <c r="O20" s="31"/>
      <c r="P20" s="32"/>
    </row>
    <row r="21" spans="1:16" ht="13.5" customHeight="1" x14ac:dyDescent="0.3">
      <c r="A21" s="7"/>
      <c r="B21" s="10"/>
      <c r="C21" s="10" t="s">
        <v>15</v>
      </c>
      <c r="D21" s="31">
        <v>36</v>
      </c>
      <c r="E21" s="31"/>
      <c r="F21" s="31"/>
      <c r="G21" s="31"/>
      <c r="H21" s="32"/>
      <c r="I21" s="16"/>
      <c r="J21" s="10"/>
      <c r="K21" s="10" t="s">
        <v>96</v>
      </c>
      <c r="L21" s="31">
        <v>1911</v>
      </c>
      <c r="M21" s="31">
        <v>1845</v>
      </c>
      <c r="N21" s="31"/>
      <c r="O21" s="31">
        <v>1500</v>
      </c>
      <c r="P21" s="32"/>
    </row>
    <row r="22" spans="1:16" ht="13.5" customHeight="1" x14ac:dyDescent="0.3">
      <c r="A22" s="7"/>
      <c r="B22" s="10"/>
      <c r="C22" s="10"/>
      <c r="D22" s="31"/>
      <c r="E22" s="31"/>
      <c r="F22" s="31"/>
      <c r="G22" s="31"/>
      <c r="H22" s="32"/>
      <c r="I22" s="16"/>
      <c r="J22" s="10"/>
      <c r="K22" s="10" t="s">
        <v>106</v>
      </c>
      <c r="L22" s="31"/>
      <c r="M22" s="31"/>
      <c r="N22" s="31"/>
      <c r="O22" s="31"/>
      <c r="P22" s="32"/>
    </row>
    <row r="23" spans="1:16" ht="6" customHeight="1" x14ac:dyDescent="0.3">
      <c r="A23" s="7"/>
      <c r="B23" s="10"/>
      <c r="C23" s="10"/>
      <c r="D23" s="31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1"/>
      <c r="P23" s="32"/>
    </row>
    <row r="24" spans="1:16" ht="15.75" customHeight="1" x14ac:dyDescent="0.35">
      <c r="A24" s="7"/>
      <c r="B24" s="22" t="s">
        <v>20</v>
      </c>
      <c r="C24" s="10"/>
      <c r="D24" s="37">
        <f>SUM(D26:D36)</f>
        <v>18852</v>
      </c>
      <c r="E24" s="37">
        <f>SUM(E26:E36)</f>
        <v>7515.91</v>
      </c>
      <c r="F24" s="37">
        <f>SUM(F26:F36)</f>
        <v>1056.92</v>
      </c>
      <c r="G24" s="37">
        <f>SUM(G26:G36)</f>
        <v>13455</v>
      </c>
      <c r="H24" s="37"/>
      <c r="I24" s="28"/>
      <c r="J24" s="22" t="s">
        <v>40</v>
      </c>
      <c r="K24" s="22"/>
      <c r="L24" s="37">
        <f>SUM(L26:L31)</f>
        <v>7533.83</v>
      </c>
      <c r="M24" s="37">
        <f>SUM(M26:M31)</f>
        <v>893.2</v>
      </c>
      <c r="N24" s="37">
        <f>SUM(N26:N31)</f>
        <v>198.36</v>
      </c>
      <c r="O24" s="37">
        <f>SUM(O26:O27)</f>
        <v>180</v>
      </c>
      <c r="P24" s="38"/>
    </row>
    <row r="25" spans="1:16" ht="6" customHeight="1" x14ac:dyDescent="0.3">
      <c r="A25" s="7"/>
      <c r="B25" s="10"/>
      <c r="C25" s="10"/>
      <c r="D25" s="31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1"/>
      <c r="P25" s="32"/>
    </row>
    <row r="26" spans="1:16" ht="13.5" customHeight="1" x14ac:dyDescent="0.3">
      <c r="A26" s="7"/>
      <c r="B26" s="10"/>
      <c r="C26" s="10" t="s">
        <v>21</v>
      </c>
      <c r="D26" s="31">
        <v>4189.1499999999996</v>
      </c>
      <c r="E26" s="31">
        <f>3070.85-4</f>
        <v>3066.85</v>
      </c>
      <c r="F26" s="31">
        <v>657.92</v>
      </c>
      <c r="G26" s="31">
        <v>3000</v>
      </c>
      <c r="H26" s="32"/>
      <c r="I26" s="16"/>
      <c r="J26" s="10"/>
      <c r="K26" s="10" t="s">
        <v>41</v>
      </c>
      <c r="L26" s="31">
        <v>282.83</v>
      </c>
      <c r="M26" s="31">
        <v>283.2</v>
      </c>
      <c r="N26" s="31">
        <v>198.36</v>
      </c>
      <c r="O26" s="31">
        <v>180</v>
      </c>
      <c r="P26" s="32"/>
    </row>
    <row r="27" spans="1:16" ht="13.5" customHeight="1" x14ac:dyDescent="0.3">
      <c r="A27" s="7"/>
      <c r="B27" s="10"/>
      <c r="C27" s="10" t="s">
        <v>57</v>
      </c>
      <c r="D27" s="31">
        <v>6830.55</v>
      </c>
      <c r="E27" s="31"/>
      <c r="F27" s="31"/>
      <c r="G27" s="31">
        <v>6000</v>
      </c>
      <c r="H27" s="32"/>
      <c r="I27" s="16"/>
      <c r="J27" s="10"/>
      <c r="K27" s="10" t="s">
        <v>122</v>
      </c>
      <c r="L27" s="31">
        <v>2250</v>
      </c>
      <c r="M27" s="31"/>
      <c r="N27" s="31"/>
      <c r="O27" s="31"/>
      <c r="P27" s="32"/>
    </row>
    <row r="28" spans="1:16" ht="13.5" customHeight="1" x14ac:dyDescent="0.3">
      <c r="A28" s="7"/>
      <c r="B28" s="10"/>
      <c r="C28" s="10" t="s">
        <v>130</v>
      </c>
      <c r="D28" s="31"/>
      <c r="E28" s="31"/>
      <c r="F28" s="31">
        <v>80</v>
      </c>
      <c r="G28" s="31"/>
      <c r="H28" s="32"/>
      <c r="I28" s="16"/>
      <c r="J28" s="10"/>
      <c r="K28" s="10" t="s">
        <v>109</v>
      </c>
      <c r="L28" s="31">
        <v>1</v>
      </c>
      <c r="M28" s="31"/>
      <c r="N28" s="31"/>
      <c r="O28" s="31"/>
      <c r="P28" s="32"/>
    </row>
    <row r="29" spans="1:16" ht="13.5" customHeight="1" x14ac:dyDescent="0.3">
      <c r="A29" s="7"/>
      <c r="B29" s="10"/>
      <c r="C29" s="10" t="s">
        <v>96</v>
      </c>
      <c r="D29" s="31">
        <v>1098.5999999999999</v>
      </c>
      <c r="E29" s="31">
        <v>1220.1600000000001</v>
      </c>
      <c r="F29" s="31"/>
      <c r="G29" s="31">
        <v>1000</v>
      </c>
      <c r="H29" s="32"/>
      <c r="I29" s="16"/>
      <c r="J29" s="10"/>
      <c r="K29" s="10" t="s">
        <v>113</v>
      </c>
      <c r="L29" s="31">
        <v>5000</v>
      </c>
      <c r="M29" s="31"/>
      <c r="N29" s="31"/>
      <c r="O29" s="31"/>
      <c r="P29" s="32"/>
    </row>
    <row r="30" spans="1:16" ht="13.5" customHeight="1" x14ac:dyDescent="0.3">
      <c r="A30" s="7"/>
      <c r="B30" s="10"/>
      <c r="C30" s="10" t="s">
        <v>106</v>
      </c>
      <c r="D30" s="31"/>
      <c r="E30" s="31"/>
      <c r="F30" s="31"/>
      <c r="G30" s="31"/>
      <c r="H30" s="32"/>
      <c r="I30" s="16"/>
      <c r="J30" s="10"/>
      <c r="K30" s="10" t="s">
        <v>121</v>
      </c>
      <c r="L30" s="31"/>
      <c r="M30" s="31">
        <v>610</v>
      </c>
      <c r="N30" s="31"/>
      <c r="O30" s="31"/>
      <c r="P30" s="32"/>
    </row>
    <row r="31" spans="1:16" ht="13.5" customHeight="1" x14ac:dyDescent="0.3">
      <c r="A31" s="7"/>
      <c r="B31" s="10"/>
      <c r="C31" s="10" t="s">
        <v>62</v>
      </c>
      <c r="D31" s="31">
        <v>3336</v>
      </c>
      <c r="E31" s="31">
        <v>2208</v>
      </c>
      <c r="F31" s="31">
        <v>264</v>
      </c>
      <c r="G31" s="31">
        <v>2200</v>
      </c>
      <c r="H31" s="32"/>
      <c r="I31" s="16"/>
      <c r="J31" s="10"/>
      <c r="K31" s="10"/>
      <c r="L31" s="31"/>
      <c r="M31" s="31"/>
      <c r="N31" s="31"/>
      <c r="O31" s="31"/>
      <c r="P31" s="32"/>
    </row>
    <row r="32" spans="1:16" ht="13.5" customHeight="1" x14ac:dyDescent="0.3">
      <c r="A32" s="7"/>
      <c r="B32" s="10"/>
      <c r="C32" s="10" t="s">
        <v>91</v>
      </c>
      <c r="D32" s="31">
        <v>1016.6</v>
      </c>
      <c r="E32" s="31"/>
      <c r="F32" s="31"/>
      <c r="G32" s="31"/>
      <c r="H32" s="32"/>
      <c r="I32" s="16"/>
      <c r="J32" s="10"/>
      <c r="K32" s="10"/>
      <c r="L32" s="31"/>
      <c r="M32" s="31"/>
      <c r="N32" s="31"/>
      <c r="O32" s="31"/>
      <c r="P32" s="32"/>
    </row>
    <row r="33" spans="1:20" ht="13.5" customHeight="1" x14ac:dyDescent="0.3">
      <c r="A33" s="7"/>
      <c r="B33" s="10"/>
      <c r="C33" s="10" t="s">
        <v>97</v>
      </c>
      <c r="D33" s="31">
        <v>543.1</v>
      </c>
      <c r="E33" s="31">
        <v>355.9</v>
      </c>
      <c r="F33" s="31"/>
      <c r="G33" s="31"/>
      <c r="H33" s="32"/>
      <c r="I33" s="16"/>
      <c r="J33" s="10"/>
      <c r="K33" s="10"/>
      <c r="L33" s="31"/>
      <c r="M33" s="31"/>
      <c r="N33" s="31"/>
      <c r="O33" s="31"/>
      <c r="P33" s="32"/>
    </row>
    <row r="34" spans="1:20" ht="13.5" customHeight="1" x14ac:dyDescent="0.3">
      <c r="A34" s="7"/>
      <c r="B34" s="10"/>
      <c r="C34" s="10" t="s">
        <v>25</v>
      </c>
      <c r="D34" s="31">
        <v>1216</v>
      </c>
      <c r="E34" s="31"/>
      <c r="F34" s="31"/>
      <c r="G34" s="31">
        <v>1200</v>
      </c>
      <c r="H34" s="32"/>
      <c r="I34" s="16"/>
      <c r="J34" s="10"/>
      <c r="K34" s="10"/>
      <c r="L34" s="31"/>
      <c r="M34" s="31"/>
      <c r="N34" s="31"/>
      <c r="O34" s="31"/>
      <c r="P34" s="32"/>
    </row>
    <row r="35" spans="1:20" ht="13.5" customHeight="1" x14ac:dyDescent="0.3">
      <c r="A35" s="7"/>
      <c r="B35" s="10"/>
      <c r="C35" s="10" t="s">
        <v>22</v>
      </c>
      <c r="D35" s="31">
        <v>50</v>
      </c>
      <c r="E35" s="31">
        <v>55</v>
      </c>
      <c r="F35" s="31">
        <v>55</v>
      </c>
      <c r="G35" s="31">
        <v>55</v>
      </c>
      <c r="H35" s="32"/>
      <c r="I35" s="16"/>
      <c r="J35" s="10"/>
      <c r="K35" s="10"/>
      <c r="L35" s="31"/>
      <c r="M35" s="31"/>
      <c r="N35" s="31"/>
      <c r="O35" s="31"/>
      <c r="P35" s="32"/>
    </row>
    <row r="36" spans="1:20" ht="13.5" customHeight="1" x14ac:dyDescent="0.3">
      <c r="A36" s="7"/>
      <c r="B36" s="10"/>
      <c r="C36" s="10" t="s">
        <v>121</v>
      </c>
      <c r="D36" s="31">
        <v>572</v>
      </c>
      <c r="E36" s="31">
        <v>610</v>
      </c>
      <c r="F36" s="31"/>
      <c r="G36" s="31"/>
      <c r="H36" s="32"/>
      <c r="I36" s="16"/>
      <c r="J36" s="10"/>
      <c r="K36" s="10"/>
      <c r="L36" s="31"/>
      <c r="M36" s="31"/>
      <c r="N36" s="31"/>
      <c r="O36" s="31"/>
      <c r="P36" s="32"/>
    </row>
    <row r="37" spans="1:20" ht="6" customHeight="1" x14ac:dyDescent="0.3">
      <c r="A37" s="7"/>
      <c r="B37" s="10"/>
      <c r="C37" s="10"/>
      <c r="D37" s="31"/>
      <c r="E37" s="31"/>
      <c r="F37" s="31"/>
      <c r="G37" s="31"/>
      <c r="H37" s="32"/>
      <c r="I37" s="16"/>
      <c r="J37" s="10"/>
      <c r="K37" s="10"/>
      <c r="L37" s="31"/>
      <c r="M37" s="31"/>
      <c r="N37" s="31"/>
      <c r="O37" s="31"/>
      <c r="P37" s="32"/>
    </row>
    <row r="38" spans="1:20" ht="15" customHeight="1" x14ac:dyDescent="0.35">
      <c r="A38" s="7"/>
      <c r="B38" s="22" t="s">
        <v>26</v>
      </c>
      <c r="C38" s="10"/>
      <c r="D38" s="37">
        <f>SUM(D40:D41)</f>
        <v>306.89</v>
      </c>
      <c r="E38" s="37">
        <f>SUM(E40:E41)</f>
        <v>281</v>
      </c>
      <c r="F38" s="37">
        <f>SUM(F40:F41)</f>
        <v>0</v>
      </c>
      <c r="G38" s="37">
        <f>SUM(G40:G41)</f>
        <v>250</v>
      </c>
      <c r="H38" s="37"/>
      <c r="I38" s="16"/>
      <c r="J38" s="10"/>
      <c r="K38" s="10"/>
      <c r="L38" s="31"/>
      <c r="M38" s="31"/>
      <c r="N38" s="31"/>
      <c r="O38" s="31"/>
      <c r="P38" s="32"/>
    </row>
    <row r="39" spans="1:20" ht="6" customHeight="1" x14ac:dyDescent="0.3">
      <c r="A39" s="7"/>
      <c r="B39" s="10"/>
      <c r="C39" s="10"/>
      <c r="D39" s="31"/>
      <c r="E39" s="31"/>
      <c r="F39" s="31"/>
      <c r="G39" s="31"/>
      <c r="H39" s="32"/>
      <c r="I39" s="16"/>
      <c r="J39" s="10"/>
      <c r="K39" s="10"/>
      <c r="L39" s="31"/>
      <c r="M39" s="31"/>
      <c r="N39" s="31"/>
      <c r="O39" s="31"/>
      <c r="P39" s="32"/>
    </row>
    <row r="40" spans="1:20" ht="13.5" customHeight="1" x14ac:dyDescent="0.3">
      <c r="A40" s="7"/>
      <c r="B40" s="10"/>
      <c r="C40" s="10" t="s">
        <v>85</v>
      </c>
      <c r="D40" s="31">
        <v>293.39</v>
      </c>
      <c r="E40" s="31">
        <v>281</v>
      </c>
      <c r="F40" s="31"/>
      <c r="G40" s="31">
        <v>250</v>
      </c>
      <c r="H40" s="32"/>
      <c r="I40" s="16"/>
      <c r="J40" s="10"/>
      <c r="K40" s="10"/>
      <c r="L40" s="31"/>
      <c r="M40" s="31"/>
      <c r="N40" s="31"/>
      <c r="O40" s="31"/>
      <c r="P40" s="32"/>
    </row>
    <row r="41" spans="1:20" ht="13.5" customHeight="1" x14ac:dyDescent="0.3">
      <c r="A41" s="7"/>
      <c r="B41" s="10"/>
      <c r="C41" s="10" t="s">
        <v>28</v>
      </c>
      <c r="D41" s="31">
        <v>13.5</v>
      </c>
      <c r="E41" s="31"/>
      <c r="F41" s="31"/>
      <c r="G41" s="31"/>
      <c r="H41" s="32"/>
      <c r="I41" s="16"/>
      <c r="J41" s="10"/>
      <c r="K41" s="10"/>
      <c r="L41" s="31"/>
      <c r="M41" s="31"/>
      <c r="N41" s="31"/>
      <c r="O41" s="31"/>
      <c r="P41" s="32"/>
      <c r="R41" s="58"/>
    </row>
    <row r="42" spans="1:20" ht="6" customHeight="1" x14ac:dyDescent="0.3">
      <c r="A42" s="7"/>
      <c r="B42" s="10"/>
      <c r="C42" s="10"/>
      <c r="D42" s="31"/>
      <c r="E42" s="31"/>
      <c r="F42" s="31"/>
      <c r="G42" s="31"/>
      <c r="H42" s="32"/>
      <c r="I42" s="16"/>
      <c r="J42" s="10"/>
      <c r="K42" s="10"/>
      <c r="L42" s="31"/>
      <c r="M42" s="31"/>
      <c r="N42" s="31"/>
      <c r="O42" s="31"/>
      <c r="P42" s="32"/>
    </row>
    <row r="43" spans="1:20" ht="15" customHeight="1" x14ac:dyDescent="0.35">
      <c r="A43" s="7"/>
      <c r="B43" s="22" t="s">
        <v>29</v>
      </c>
      <c r="C43" s="10"/>
      <c r="D43" s="46">
        <f>SUM(D45:D46)</f>
        <v>0</v>
      </c>
      <c r="E43" s="46">
        <f>SUM(E45:E46)</f>
        <v>0</v>
      </c>
      <c r="F43" s="46">
        <f>SUM(F45:F46)</f>
        <v>0</v>
      </c>
      <c r="G43" s="46">
        <f>SUM(G45:G46)</f>
        <v>0</v>
      </c>
      <c r="H43" s="46"/>
      <c r="I43" s="16"/>
      <c r="J43" s="22"/>
      <c r="K43" s="10"/>
      <c r="L43" s="30"/>
      <c r="M43" s="30"/>
      <c r="N43" s="30"/>
      <c r="O43" s="30"/>
      <c r="P43" s="33"/>
    </row>
    <row r="44" spans="1:20" ht="6" customHeight="1" x14ac:dyDescent="0.35">
      <c r="A44" s="7"/>
      <c r="B44" s="22"/>
      <c r="C44" s="10"/>
      <c r="D44" s="46"/>
      <c r="E44" s="46"/>
      <c r="F44" s="46"/>
      <c r="G44" s="46"/>
      <c r="H44" s="46"/>
      <c r="I44" s="16"/>
      <c r="J44" s="22"/>
      <c r="K44" s="10"/>
      <c r="L44" s="30"/>
      <c r="M44" s="30"/>
      <c r="N44" s="30"/>
      <c r="O44" s="30"/>
      <c r="P44" s="33"/>
    </row>
    <row r="45" spans="1:20" ht="15" customHeight="1" x14ac:dyDescent="0.3">
      <c r="A45" s="7"/>
      <c r="B45" s="10"/>
      <c r="C45" s="10" t="s">
        <v>93</v>
      </c>
      <c r="D45" s="31"/>
      <c r="E45" s="31"/>
      <c r="F45" s="31"/>
      <c r="G45" s="39"/>
      <c r="H45" s="40"/>
      <c r="I45" s="16"/>
      <c r="J45" s="10"/>
      <c r="K45" s="10"/>
      <c r="L45" s="31"/>
      <c r="M45" s="31"/>
      <c r="N45" s="31"/>
      <c r="O45" s="31"/>
      <c r="P45" s="32"/>
      <c r="T45" s="58"/>
    </row>
    <row r="46" spans="1:20" ht="15" customHeight="1" x14ac:dyDescent="0.3">
      <c r="A46" s="7"/>
      <c r="B46" s="10"/>
      <c r="C46" s="10" t="s">
        <v>102</v>
      </c>
      <c r="D46" s="31"/>
      <c r="E46" s="31"/>
      <c r="F46" s="31"/>
      <c r="G46" s="39"/>
      <c r="H46" s="40"/>
      <c r="I46" s="16"/>
      <c r="J46" s="10"/>
      <c r="K46" s="10"/>
      <c r="L46" s="31"/>
      <c r="M46" s="31"/>
      <c r="N46" s="31"/>
      <c r="O46" s="31"/>
      <c r="P46" s="32"/>
    </row>
    <row r="47" spans="1:20" ht="6" customHeight="1" x14ac:dyDescent="0.3">
      <c r="A47" s="7"/>
      <c r="B47" s="10"/>
      <c r="C47" s="10"/>
      <c r="D47" s="39"/>
      <c r="E47" s="39"/>
      <c r="F47" s="39"/>
      <c r="G47" s="39"/>
      <c r="H47" s="40"/>
      <c r="I47" s="16"/>
      <c r="J47" s="10"/>
      <c r="K47" s="10"/>
      <c r="L47" s="31"/>
      <c r="M47" s="31"/>
      <c r="N47" s="31"/>
      <c r="O47" s="31"/>
      <c r="P47" s="32"/>
    </row>
    <row r="48" spans="1:20" ht="15" customHeight="1" x14ac:dyDescent="0.35">
      <c r="A48" s="7"/>
      <c r="B48" s="22"/>
      <c r="C48" s="10" t="s">
        <v>30</v>
      </c>
      <c r="D48" s="37">
        <f>D8+D17+D24+D38+D43</f>
        <v>52578.69</v>
      </c>
      <c r="E48" s="37">
        <f>E8+E17+E24+E38+E43</f>
        <v>28488.48</v>
      </c>
      <c r="F48" s="37">
        <f>F8+F17+F24+F38+F43</f>
        <v>8803.5400000000009</v>
      </c>
      <c r="G48" s="37">
        <f>G8+G17+G24+G38+G43</f>
        <v>24705</v>
      </c>
      <c r="H48" s="38"/>
      <c r="I48" s="16"/>
      <c r="J48" s="22"/>
      <c r="K48" s="10" t="s">
        <v>31</v>
      </c>
      <c r="L48" s="37">
        <f>L8+L17+L24</f>
        <v>54045.790000000008</v>
      </c>
      <c r="M48" s="37">
        <f>M8+M17+M24</f>
        <v>30871.710000000003</v>
      </c>
      <c r="N48" s="37">
        <f>N8+N17+N24+N33</f>
        <v>10854.64</v>
      </c>
      <c r="O48" s="37">
        <f>O8+O17+O24</f>
        <v>22260</v>
      </c>
      <c r="P48" s="38"/>
    </row>
    <row r="49" spans="1:16" ht="6" customHeight="1" x14ac:dyDescent="0.3">
      <c r="A49" s="7"/>
      <c r="B49" s="10"/>
      <c r="C49" s="10"/>
      <c r="D49" s="31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1"/>
      <c r="P49" s="32"/>
    </row>
    <row r="50" spans="1:16" ht="24" customHeight="1" thickBot="1" x14ac:dyDescent="0.4">
      <c r="A50" s="14"/>
      <c r="B50" s="15" t="s">
        <v>53</v>
      </c>
      <c r="C50" s="23"/>
      <c r="D50" s="51">
        <f>L48-D48</f>
        <v>1467.1000000000058</v>
      </c>
      <c r="E50" s="51">
        <f>M48-E48</f>
        <v>2383.2300000000032</v>
      </c>
      <c r="F50" s="51">
        <f>N53-F48</f>
        <v>2051.0999999999985</v>
      </c>
      <c r="G50" s="51" t="s">
        <v>80</v>
      </c>
      <c r="H50" s="55"/>
      <c r="I50" s="25"/>
      <c r="J50" s="24" t="s">
        <v>52</v>
      </c>
      <c r="K50" s="23"/>
      <c r="L50" s="51" t="s">
        <v>80</v>
      </c>
      <c r="M50" s="51" t="s">
        <v>80</v>
      </c>
      <c r="N50" s="51" t="s">
        <v>80</v>
      </c>
      <c r="O50" s="51">
        <f>G48-O48</f>
        <v>2445</v>
      </c>
      <c r="P50" s="35"/>
    </row>
    <row r="51" spans="1:16" ht="6" customHeight="1" thickTop="1" thickBot="1" x14ac:dyDescent="0.35">
      <c r="A51" s="9"/>
      <c r="B51" s="12"/>
      <c r="C51" s="12"/>
      <c r="D51" s="12"/>
      <c r="E51" s="12"/>
      <c r="F51" s="12"/>
      <c r="G51" s="12"/>
      <c r="H51" s="13"/>
      <c r="I51" s="17"/>
      <c r="J51" s="12"/>
      <c r="K51" s="12"/>
      <c r="L51" s="12"/>
      <c r="M51" s="12"/>
      <c r="N51" s="12"/>
      <c r="O51" s="12"/>
      <c r="P51" s="13"/>
    </row>
    <row r="52" spans="1:16" ht="6" customHeight="1" x14ac:dyDescent="0.3">
      <c r="A52" s="4"/>
      <c r="B52" s="18"/>
      <c r="C52" s="18"/>
      <c r="D52" s="18"/>
      <c r="E52" s="18"/>
      <c r="F52" s="18"/>
      <c r="G52" s="18"/>
      <c r="H52" s="18"/>
      <c r="I52" s="52"/>
      <c r="J52" s="18"/>
      <c r="K52" s="18"/>
      <c r="L52" s="18"/>
      <c r="M52" s="18"/>
      <c r="N52" s="18"/>
      <c r="O52" s="18"/>
      <c r="P52" s="19"/>
    </row>
    <row r="53" spans="1:16" ht="18" x14ac:dyDescent="0.35">
      <c r="A53" s="7"/>
      <c r="B53" s="10"/>
      <c r="C53" s="10"/>
      <c r="D53" s="48">
        <f>D48+D50</f>
        <v>54045.790000000008</v>
      </c>
      <c r="E53" s="48">
        <f>E48+E50</f>
        <v>30871.710000000003</v>
      </c>
      <c r="F53" s="48">
        <f>F48+F50</f>
        <v>10854.64</v>
      </c>
      <c r="G53" s="48">
        <f>G48</f>
        <v>24705</v>
      </c>
      <c r="H53" s="48"/>
      <c r="I53" s="53"/>
      <c r="J53" s="10"/>
      <c r="K53" s="10"/>
      <c r="L53" s="48">
        <f>L48</f>
        <v>54045.790000000008</v>
      </c>
      <c r="M53" s="48">
        <f>M48</f>
        <v>30871.710000000003</v>
      </c>
      <c r="N53" s="48">
        <f>N48</f>
        <v>10854.64</v>
      </c>
      <c r="O53" s="48">
        <f>O48+O50</f>
        <v>24705</v>
      </c>
      <c r="P53" s="50"/>
    </row>
    <row r="54" spans="1:16" ht="6" customHeight="1" thickBot="1" x14ac:dyDescent="0.35">
      <c r="A54" s="9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3"/>
    </row>
    <row r="55" spans="1:16" ht="6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3">
      <c r="B56" s="10"/>
      <c r="C56" s="10"/>
      <c r="D56" s="10"/>
      <c r="E56" s="36"/>
      <c r="F56" s="36"/>
      <c r="G56" s="36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3">
      <c r="B57" s="10"/>
      <c r="C57" s="10"/>
      <c r="D57" s="36"/>
      <c r="E57" s="36"/>
      <c r="F57" s="36"/>
      <c r="G57" s="36"/>
      <c r="H57" s="36"/>
      <c r="I57" s="10"/>
      <c r="J57" s="10"/>
      <c r="K57" s="36"/>
      <c r="L57" s="36"/>
      <c r="M57" s="10"/>
      <c r="N57" s="10"/>
      <c r="O57" s="10"/>
      <c r="P57" s="10"/>
    </row>
    <row r="58" spans="1:16" x14ac:dyDescent="0.3">
      <c r="B58" s="10"/>
      <c r="C58" s="10"/>
      <c r="D58" s="10"/>
      <c r="E58" s="10"/>
      <c r="F58" s="10"/>
      <c r="G58" s="10"/>
      <c r="H58" s="36"/>
      <c r="I58" s="10"/>
      <c r="J58" s="10"/>
      <c r="K58" s="36"/>
      <c r="L58" s="36"/>
      <c r="M58" s="10"/>
      <c r="N58" s="10"/>
      <c r="O58" s="10"/>
      <c r="P58" s="10"/>
    </row>
    <row r="59" spans="1:16" x14ac:dyDescent="0.3">
      <c r="B59" s="10"/>
      <c r="C59" s="10"/>
      <c r="D59" s="10"/>
      <c r="E59" s="36"/>
      <c r="F59" s="36"/>
      <c r="G59" s="36"/>
      <c r="H59" s="10"/>
      <c r="I59" s="10"/>
      <c r="J59" s="10"/>
      <c r="K59" s="10"/>
      <c r="L59" s="10"/>
      <c r="M59" s="10" t="s">
        <v>112</v>
      </c>
      <c r="N59" s="10"/>
      <c r="O59" s="10"/>
      <c r="P59" s="10"/>
    </row>
    <row r="60" spans="1:1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1"/>
  <sheetViews>
    <sheetView topLeftCell="F34" zoomScaleNormal="100" workbookViewId="0">
      <selection activeCell="T43" sqref="T43"/>
    </sheetView>
  </sheetViews>
  <sheetFormatPr baseColWidth="10" defaultColWidth="11.42578125" defaultRowHeight="16.5" x14ac:dyDescent="0.3"/>
  <cols>
    <col min="1" max="1" width="1" style="1" customWidth="1"/>
    <col min="2" max="2" width="1.7109375" style="1" customWidth="1"/>
    <col min="3" max="3" width="24.7109375" style="1" customWidth="1"/>
    <col min="4" max="7" width="14.7109375" style="1" customWidth="1"/>
    <col min="8" max="9" width="1" style="1" customWidth="1"/>
    <col min="10" max="10" width="1.7109375" style="1" customWidth="1"/>
    <col min="11" max="11" width="20.7109375" style="1" customWidth="1"/>
    <col min="12" max="15" width="14.7109375" style="1" customWidth="1"/>
    <col min="16" max="16" width="1" style="1" customWidth="1"/>
    <col min="17" max="17" width="1.28515625" style="1" customWidth="1"/>
    <col min="18" max="19" width="11.42578125" style="1"/>
    <col min="20" max="20" width="13.42578125" style="1" bestFit="1" customWidth="1"/>
    <col min="21" max="16384" width="11.42578125" style="1"/>
  </cols>
  <sheetData>
    <row r="1" spans="1:16" s="2" customFormat="1" ht="34.5" customHeight="1" x14ac:dyDescent="0.6">
      <c r="A1" s="2" t="s">
        <v>0</v>
      </c>
      <c r="D1" s="3" t="s">
        <v>124</v>
      </c>
    </row>
    <row r="2" spans="1:16" ht="6" customHeight="1" thickBot="1" x14ac:dyDescent="0.35"/>
    <row r="3" spans="1:16" ht="6" customHeight="1" x14ac:dyDescent="0.3">
      <c r="A3" s="4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5"/>
      <c r="P3" s="6"/>
    </row>
    <row r="4" spans="1:16" ht="17.25" customHeight="1" x14ac:dyDescent="0.4">
      <c r="A4" s="7"/>
      <c r="C4" s="54" t="s">
        <v>1</v>
      </c>
      <c r="D4" s="47"/>
      <c r="H4" s="8"/>
      <c r="I4" s="7"/>
      <c r="K4" s="54" t="s">
        <v>2</v>
      </c>
      <c r="L4" s="47"/>
      <c r="P4" s="8"/>
    </row>
    <row r="5" spans="1:16" x14ac:dyDescent="0.3">
      <c r="A5" s="7"/>
      <c r="B5" s="10"/>
      <c r="C5" s="10"/>
      <c r="D5" s="26" t="s">
        <v>111</v>
      </c>
      <c r="E5" s="26" t="s">
        <v>115</v>
      </c>
      <c r="F5" s="26" t="s">
        <v>119</v>
      </c>
      <c r="G5" s="26" t="s">
        <v>126</v>
      </c>
      <c r="H5" s="27"/>
      <c r="I5" s="28"/>
      <c r="J5" s="22"/>
      <c r="K5" s="22"/>
      <c r="L5" s="26" t="s">
        <v>111</v>
      </c>
      <c r="M5" s="26" t="s">
        <v>115</v>
      </c>
      <c r="N5" s="26" t="s">
        <v>119</v>
      </c>
      <c r="O5" s="26" t="s">
        <v>126</v>
      </c>
      <c r="P5" s="27"/>
    </row>
    <row r="6" spans="1:16" ht="13.5" customHeight="1" x14ac:dyDescent="0.3">
      <c r="A6" s="7"/>
      <c r="B6" s="10"/>
      <c r="C6" s="10"/>
      <c r="D6" s="26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/>
      <c r="O6" s="26" t="s">
        <v>50</v>
      </c>
      <c r="P6" s="27"/>
    </row>
    <row r="7" spans="1:16" ht="6" customHeight="1" x14ac:dyDescent="0.3">
      <c r="A7" s="7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  <c r="P7" s="11"/>
    </row>
    <row r="8" spans="1:16" ht="15" customHeight="1" x14ac:dyDescent="0.35">
      <c r="A8" s="7"/>
      <c r="B8" s="22" t="s">
        <v>3</v>
      </c>
      <c r="C8" s="10"/>
      <c r="D8" s="37">
        <f>SUM(D10:D13)</f>
        <v>1737.6999999999998</v>
      </c>
      <c r="E8" s="37">
        <f>SUM(E10:E13)</f>
        <v>3353.8</v>
      </c>
      <c r="F8" s="37">
        <f>SUM(F10:F13)</f>
        <v>1488.98</v>
      </c>
      <c r="G8" s="37">
        <f>SUM(G10:G13)</f>
        <v>1750</v>
      </c>
      <c r="H8" s="37"/>
      <c r="I8" s="16"/>
      <c r="J8" s="22" t="s">
        <v>32</v>
      </c>
      <c r="K8" s="10"/>
      <c r="L8" s="37">
        <f>SUM(L10:L15)</f>
        <v>36307.550000000003</v>
      </c>
      <c r="M8" s="37">
        <f>SUM(M10:M15)</f>
        <v>35612.410000000003</v>
      </c>
      <c r="N8" s="37">
        <f>SUM(N10:N15)</f>
        <v>27971.510000000002</v>
      </c>
      <c r="O8" s="37">
        <f>SUM(O10:O14)</f>
        <v>22080</v>
      </c>
      <c r="P8" s="38"/>
    </row>
    <row r="9" spans="1:16" ht="6" customHeight="1" x14ac:dyDescent="0.3">
      <c r="A9" s="7"/>
      <c r="B9" s="10"/>
      <c r="C9" s="10"/>
      <c r="D9" s="31"/>
      <c r="E9" s="31"/>
      <c r="F9" s="31"/>
      <c r="G9" s="31"/>
      <c r="H9" s="32"/>
      <c r="I9" s="16"/>
      <c r="J9" s="10"/>
      <c r="K9" s="10"/>
      <c r="L9" s="31"/>
      <c r="M9" s="31"/>
      <c r="N9" s="31"/>
      <c r="O9" s="31"/>
      <c r="P9" s="32"/>
    </row>
    <row r="10" spans="1:16" ht="13.5" customHeight="1" x14ac:dyDescent="0.3">
      <c r="A10" s="7"/>
      <c r="B10" s="10"/>
      <c r="C10" s="10" t="s">
        <v>4</v>
      </c>
      <c r="D10" s="31">
        <v>727.6</v>
      </c>
      <c r="E10" s="31">
        <v>1845</v>
      </c>
      <c r="F10" s="31">
        <v>329.1</v>
      </c>
      <c r="G10" s="31">
        <v>350</v>
      </c>
      <c r="H10" s="32"/>
      <c r="I10" s="16"/>
      <c r="J10" s="10"/>
      <c r="K10" s="10" t="s">
        <v>33</v>
      </c>
      <c r="L10" s="31">
        <v>12147</v>
      </c>
      <c r="M10" s="31">
        <v>11788</v>
      </c>
      <c r="N10" s="31">
        <v>11975</v>
      </c>
      <c r="O10" s="31">
        <v>8000</v>
      </c>
      <c r="P10" s="32"/>
    </row>
    <row r="11" spans="1:16" ht="13.5" customHeight="1" x14ac:dyDescent="0.3">
      <c r="A11" s="7"/>
      <c r="B11" s="10"/>
      <c r="C11" s="10" t="s">
        <v>125</v>
      </c>
      <c r="D11" s="31">
        <v>421</v>
      </c>
      <c r="E11" s="31">
        <v>925</v>
      </c>
      <c r="F11" s="31">
        <v>592.9</v>
      </c>
      <c r="G11" s="31">
        <v>800</v>
      </c>
      <c r="H11" s="32"/>
      <c r="I11" s="16"/>
      <c r="J11" s="10"/>
      <c r="K11" s="10" t="s">
        <v>34</v>
      </c>
      <c r="L11" s="31">
        <f>23726.55+40</f>
        <v>23766.55</v>
      </c>
      <c r="M11" s="31">
        <f>23760.41-129-85</f>
        <v>23546.41</v>
      </c>
      <c r="N11" s="31">
        <f>14166.51+1375+335</f>
        <v>15876.51</v>
      </c>
      <c r="O11" s="31">
        <v>14000</v>
      </c>
      <c r="P11" s="32"/>
    </row>
    <row r="12" spans="1:16" ht="13.5" customHeight="1" x14ac:dyDescent="0.3">
      <c r="A12" s="7"/>
      <c r="B12" s="10"/>
      <c r="C12" s="10" t="s">
        <v>9</v>
      </c>
      <c r="D12" s="31">
        <v>589.1</v>
      </c>
      <c r="E12" s="31">
        <v>583.79999999999995</v>
      </c>
      <c r="F12" s="31">
        <v>566.98</v>
      </c>
      <c r="G12" s="31">
        <v>600</v>
      </c>
      <c r="H12" s="32"/>
      <c r="I12" s="16"/>
      <c r="J12" s="10"/>
      <c r="K12" s="10" t="s">
        <v>117</v>
      </c>
      <c r="L12" s="31">
        <v>170</v>
      </c>
      <c r="M12" s="59"/>
      <c r="N12" s="59"/>
      <c r="O12" s="31"/>
      <c r="P12" s="32"/>
    </row>
    <row r="13" spans="1:16" ht="13.5" customHeight="1" x14ac:dyDescent="0.3">
      <c r="A13" s="7"/>
      <c r="B13" s="10"/>
      <c r="C13" s="10" t="s">
        <v>100</v>
      </c>
      <c r="D13" s="31"/>
      <c r="E13" s="31"/>
      <c r="F13" s="31"/>
      <c r="G13" s="31"/>
      <c r="H13" s="32"/>
      <c r="I13" s="16"/>
      <c r="J13" s="10"/>
      <c r="K13" s="10" t="s">
        <v>101</v>
      </c>
      <c r="L13" s="31">
        <v>224</v>
      </c>
      <c r="M13" s="31">
        <v>278</v>
      </c>
      <c r="N13" s="31">
        <v>120</v>
      </c>
      <c r="O13" s="31">
        <v>80</v>
      </c>
      <c r="P13" s="32"/>
    </row>
    <row r="14" spans="1:16" ht="13.5" customHeight="1" x14ac:dyDescent="0.3">
      <c r="A14" s="7"/>
      <c r="B14" s="10"/>
      <c r="C14" s="10"/>
      <c r="D14" s="31"/>
      <c r="E14" s="31"/>
      <c r="F14" s="31"/>
      <c r="G14" s="31"/>
      <c r="H14" s="32"/>
      <c r="I14" s="16"/>
      <c r="J14" s="10"/>
      <c r="K14" s="10"/>
      <c r="L14" s="31"/>
      <c r="M14" s="31"/>
      <c r="N14" s="31"/>
      <c r="O14" s="31"/>
      <c r="P14" s="32"/>
    </row>
    <row r="15" spans="1:16" ht="13.5" customHeight="1" x14ac:dyDescent="0.3">
      <c r="A15" s="7"/>
      <c r="B15" s="10"/>
      <c r="C15" s="10"/>
      <c r="D15" s="31"/>
      <c r="E15" s="31"/>
      <c r="F15" s="31"/>
      <c r="G15" s="31"/>
      <c r="H15" s="32"/>
      <c r="I15" s="16"/>
      <c r="J15" s="10"/>
      <c r="K15" s="10"/>
      <c r="L15" s="31"/>
      <c r="M15" s="31"/>
      <c r="N15" s="31"/>
      <c r="O15" s="31"/>
      <c r="P15" s="32"/>
    </row>
    <row r="16" spans="1:16" ht="6" customHeight="1" x14ac:dyDescent="0.3">
      <c r="A16" s="7"/>
      <c r="B16" s="10"/>
      <c r="C16" s="10"/>
      <c r="D16" s="31"/>
      <c r="E16" s="31"/>
      <c r="F16" s="31"/>
      <c r="G16" s="31"/>
      <c r="H16" s="32"/>
      <c r="I16" s="16"/>
      <c r="J16" s="10"/>
      <c r="K16" s="10"/>
      <c r="L16" s="31"/>
      <c r="M16" s="31"/>
      <c r="N16" s="31"/>
      <c r="O16" s="31"/>
      <c r="P16" s="32"/>
    </row>
    <row r="17" spans="1:16" ht="15.75" customHeight="1" x14ac:dyDescent="0.35">
      <c r="A17" s="7"/>
      <c r="B17" s="22" t="s">
        <v>12</v>
      </c>
      <c r="C17" s="10"/>
      <c r="D17" s="37">
        <f>SUM(D19:D21)</f>
        <v>30043.200000000001</v>
      </c>
      <c r="E17" s="37">
        <f>SUM(E19:E21)</f>
        <v>30066</v>
      </c>
      <c r="F17" s="37">
        <f>SUM(F19:F21)</f>
        <v>19202.59</v>
      </c>
      <c r="G17" s="37">
        <f>SUM(G19:G21)</f>
        <v>15000</v>
      </c>
      <c r="H17" s="37"/>
      <c r="I17" s="28"/>
      <c r="J17" s="22" t="s">
        <v>39</v>
      </c>
      <c r="K17" s="22"/>
      <c r="L17" s="37">
        <f>SUM(L19:L22)</f>
        <v>13226.7</v>
      </c>
      <c r="M17" s="37">
        <f>SUM(M19:M22)</f>
        <v>10899.55</v>
      </c>
      <c r="N17" s="37">
        <f>SUM(N19:N22)</f>
        <v>2007</v>
      </c>
      <c r="O17" s="37">
        <f>SUM(O19:O21)</f>
        <v>0</v>
      </c>
      <c r="P17" s="38"/>
    </row>
    <row r="18" spans="1:16" ht="6" customHeight="1" x14ac:dyDescent="0.3">
      <c r="A18" s="7"/>
      <c r="B18" s="10"/>
      <c r="C18" s="10"/>
      <c r="D18" s="31"/>
      <c r="E18" s="31"/>
      <c r="F18" s="31"/>
      <c r="G18" s="31"/>
      <c r="H18" s="32"/>
      <c r="I18" s="16"/>
      <c r="J18" s="10"/>
      <c r="K18" s="10"/>
      <c r="L18" s="31"/>
      <c r="M18" s="31"/>
      <c r="N18" s="31"/>
      <c r="O18" s="31"/>
      <c r="P18" s="32"/>
    </row>
    <row r="19" spans="1:16" ht="13.5" customHeight="1" x14ac:dyDescent="0.3">
      <c r="A19" s="7"/>
      <c r="B19" s="10"/>
      <c r="C19" s="10" t="s">
        <v>120</v>
      </c>
      <c r="D19" s="31">
        <v>30000</v>
      </c>
      <c r="E19" s="31">
        <v>30000</v>
      </c>
      <c r="F19" s="31">
        <v>19000</v>
      </c>
      <c r="G19" s="31">
        <v>15000</v>
      </c>
      <c r="H19" s="32"/>
      <c r="I19" s="16"/>
      <c r="J19" s="10"/>
      <c r="K19" s="10" t="s">
        <v>57</v>
      </c>
      <c r="L19" s="31">
        <v>8525.2000000000007</v>
      </c>
      <c r="M19" s="31">
        <v>8988.5499999999993</v>
      </c>
      <c r="N19" s="31">
        <v>162</v>
      </c>
      <c r="O19" s="31"/>
      <c r="P19" s="32"/>
    </row>
    <row r="20" spans="1:16" ht="13.5" customHeight="1" x14ac:dyDescent="0.3">
      <c r="A20" s="7"/>
      <c r="B20" s="10"/>
      <c r="C20" s="10" t="s">
        <v>123</v>
      </c>
      <c r="D20" s="31"/>
      <c r="E20" s="31">
        <v>30</v>
      </c>
      <c r="F20" s="31">
        <v>202.59</v>
      </c>
      <c r="G20" s="31"/>
      <c r="H20" s="32"/>
      <c r="I20" s="16"/>
      <c r="J20" s="10"/>
      <c r="K20" s="10" t="s">
        <v>116</v>
      </c>
      <c r="L20" s="31">
        <v>2312.5</v>
      </c>
      <c r="M20" s="31"/>
      <c r="N20" s="31"/>
      <c r="O20" s="31"/>
      <c r="P20" s="32"/>
    </row>
    <row r="21" spans="1:16" ht="13.5" customHeight="1" x14ac:dyDescent="0.3">
      <c r="A21" s="7"/>
      <c r="B21" s="10"/>
      <c r="C21" s="10" t="s">
        <v>15</v>
      </c>
      <c r="D21" s="31">
        <v>43.2</v>
      </c>
      <c r="E21" s="31">
        <v>36</v>
      </c>
      <c r="F21" s="31"/>
      <c r="G21" s="31"/>
      <c r="H21" s="32"/>
      <c r="I21" s="16"/>
      <c r="J21" s="10"/>
      <c r="K21" s="10" t="s">
        <v>96</v>
      </c>
      <c r="L21" s="31">
        <v>2049</v>
      </c>
      <c r="M21" s="31">
        <v>1911</v>
      </c>
      <c r="N21" s="31">
        <v>1845</v>
      </c>
      <c r="O21" s="31"/>
      <c r="P21" s="32"/>
    </row>
    <row r="22" spans="1:16" ht="13.5" customHeight="1" x14ac:dyDescent="0.3">
      <c r="A22" s="7"/>
      <c r="B22" s="10"/>
      <c r="C22" s="10"/>
      <c r="D22" s="31"/>
      <c r="E22" s="31"/>
      <c r="F22" s="31"/>
      <c r="G22" s="31"/>
      <c r="H22" s="32"/>
      <c r="I22" s="16"/>
      <c r="J22" s="10"/>
      <c r="K22" s="10" t="s">
        <v>106</v>
      </c>
      <c r="L22" s="31">
        <v>340</v>
      </c>
      <c r="M22" s="31"/>
      <c r="N22" s="31"/>
      <c r="O22" s="31"/>
      <c r="P22" s="32"/>
    </row>
    <row r="23" spans="1:16" ht="6" customHeight="1" x14ac:dyDescent="0.3">
      <c r="A23" s="7"/>
      <c r="B23" s="10"/>
      <c r="C23" s="10"/>
      <c r="D23" s="31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1"/>
      <c r="P23" s="32"/>
    </row>
    <row r="24" spans="1:16" ht="15.75" customHeight="1" x14ac:dyDescent="0.35">
      <c r="A24" s="7"/>
      <c r="B24" s="22" t="s">
        <v>20</v>
      </c>
      <c r="C24" s="10"/>
      <c r="D24" s="37">
        <f>SUM(D26:D35)</f>
        <v>22440.739999999998</v>
      </c>
      <c r="E24" s="37">
        <f>SUM(E26:E36)</f>
        <v>18852</v>
      </c>
      <c r="F24" s="37">
        <f>SUM(F26:F36)</f>
        <v>7515.91</v>
      </c>
      <c r="G24" s="37">
        <f>SUM(G26:G34)</f>
        <v>6400</v>
      </c>
      <c r="H24" s="37"/>
      <c r="I24" s="28"/>
      <c r="J24" s="22" t="s">
        <v>40</v>
      </c>
      <c r="K24" s="22"/>
      <c r="L24" s="37">
        <f>SUM(L26:L31)</f>
        <v>3900.82</v>
      </c>
      <c r="M24" s="37">
        <f>SUM(M26:M31)</f>
        <v>7533.83</v>
      </c>
      <c r="N24" s="37">
        <f>SUM(N26:N31)</f>
        <v>893.2</v>
      </c>
      <c r="O24" s="37">
        <f>SUM(O26:O27)</f>
        <v>180</v>
      </c>
      <c r="P24" s="38"/>
    </row>
    <row r="25" spans="1:16" ht="6" customHeight="1" x14ac:dyDescent="0.3">
      <c r="A25" s="7"/>
      <c r="B25" s="10"/>
      <c r="C25" s="10"/>
      <c r="D25" s="31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1"/>
      <c r="P25" s="32"/>
    </row>
    <row r="26" spans="1:16" ht="13.5" customHeight="1" x14ac:dyDescent="0.3">
      <c r="A26" s="7"/>
      <c r="B26" s="10"/>
      <c r="C26" s="10" t="s">
        <v>21</v>
      </c>
      <c r="D26" s="31">
        <v>4228.34</v>
      </c>
      <c r="E26" s="31">
        <v>4189.1499999999996</v>
      </c>
      <c r="F26" s="31">
        <f>3070.85-4</f>
        <v>3066.85</v>
      </c>
      <c r="G26" s="31">
        <v>3000</v>
      </c>
      <c r="H26" s="32"/>
      <c r="I26" s="16"/>
      <c r="J26" s="10"/>
      <c r="K26" s="10" t="s">
        <v>41</v>
      </c>
      <c r="L26" s="31">
        <v>300.82</v>
      </c>
      <c r="M26" s="31">
        <v>282.83</v>
      </c>
      <c r="N26" s="31">
        <v>283.2</v>
      </c>
      <c r="O26" s="31">
        <v>180</v>
      </c>
      <c r="P26" s="32"/>
    </row>
    <row r="27" spans="1:16" ht="13.5" customHeight="1" x14ac:dyDescent="0.3">
      <c r="A27" s="7"/>
      <c r="B27" s="10"/>
      <c r="C27" s="10" t="s">
        <v>57</v>
      </c>
      <c r="D27" s="31">
        <v>8090.8</v>
      </c>
      <c r="E27" s="31">
        <v>6830.55</v>
      </c>
      <c r="F27" s="31"/>
      <c r="G27" s="31"/>
      <c r="H27" s="32"/>
      <c r="I27" s="16"/>
      <c r="J27" s="10"/>
      <c r="K27" s="10" t="s">
        <v>122</v>
      </c>
      <c r="L27" s="31"/>
      <c r="M27" s="31">
        <v>2250</v>
      </c>
      <c r="N27" s="31"/>
      <c r="O27" s="31"/>
      <c r="P27" s="32"/>
    </row>
    <row r="28" spans="1:16" ht="13.5" customHeight="1" x14ac:dyDescent="0.3">
      <c r="A28" s="7"/>
      <c r="B28" s="10"/>
      <c r="C28" s="10" t="s">
        <v>116</v>
      </c>
      <c r="D28" s="31">
        <v>1977.5</v>
      </c>
      <c r="E28" s="31"/>
      <c r="F28" s="31"/>
      <c r="G28" s="31"/>
      <c r="H28" s="32"/>
      <c r="I28" s="16"/>
      <c r="J28" s="10"/>
      <c r="K28" s="10" t="s">
        <v>109</v>
      </c>
      <c r="L28" s="31"/>
      <c r="M28" s="31">
        <v>1</v>
      </c>
      <c r="N28" s="31"/>
      <c r="O28" s="31"/>
      <c r="P28" s="32"/>
    </row>
    <row r="29" spans="1:16" ht="13.5" customHeight="1" x14ac:dyDescent="0.3">
      <c r="A29" s="7"/>
      <c r="B29" s="10"/>
      <c r="C29" s="10" t="s">
        <v>96</v>
      </c>
      <c r="D29" s="31">
        <v>1383</v>
      </c>
      <c r="E29" s="31">
        <v>1098.5999999999999</v>
      </c>
      <c r="F29" s="31">
        <v>1220.1600000000001</v>
      </c>
      <c r="G29" s="31"/>
      <c r="H29" s="32"/>
      <c r="I29" s="16"/>
      <c r="J29" s="10"/>
      <c r="K29" s="10" t="s">
        <v>113</v>
      </c>
      <c r="L29" s="31">
        <v>3600</v>
      </c>
      <c r="M29" s="31">
        <v>5000</v>
      </c>
      <c r="N29" s="31"/>
      <c r="O29" s="31"/>
      <c r="P29" s="32"/>
    </row>
    <row r="30" spans="1:16" ht="13.5" customHeight="1" x14ac:dyDescent="0.3">
      <c r="A30" s="7"/>
      <c r="B30" s="10"/>
      <c r="C30" s="10" t="s">
        <v>106</v>
      </c>
      <c r="D30" s="31">
        <v>167</v>
      </c>
      <c r="E30" s="31"/>
      <c r="F30" s="31"/>
      <c r="G30" s="31"/>
      <c r="H30" s="32"/>
      <c r="I30" s="16"/>
      <c r="J30" s="10"/>
      <c r="K30" s="10" t="s">
        <v>121</v>
      </c>
      <c r="L30" s="31"/>
      <c r="M30" s="31"/>
      <c r="N30" s="31">
        <v>610</v>
      </c>
      <c r="O30" s="31"/>
      <c r="P30" s="32"/>
    </row>
    <row r="31" spans="1:16" ht="13.5" customHeight="1" x14ac:dyDescent="0.3">
      <c r="A31" s="7"/>
      <c r="B31" s="10"/>
      <c r="C31" s="10" t="s">
        <v>62</v>
      </c>
      <c r="D31" s="31">
        <v>3520</v>
      </c>
      <c r="E31" s="31">
        <v>3336</v>
      </c>
      <c r="F31" s="31">
        <v>2208</v>
      </c>
      <c r="G31" s="31">
        <v>2200</v>
      </c>
      <c r="H31" s="32"/>
      <c r="I31" s="16"/>
      <c r="J31" s="10"/>
      <c r="K31" s="10"/>
      <c r="L31" s="31"/>
      <c r="M31" s="31"/>
      <c r="N31" s="31"/>
      <c r="O31" s="31"/>
      <c r="P31" s="32"/>
    </row>
    <row r="32" spans="1:16" ht="13.5" customHeight="1" x14ac:dyDescent="0.3">
      <c r="A32" s="7"/>
      <c r="B32" s="10"/>
      <c r="C32" s="10" t="s">
        <v>91</v>
      </c>
      <c r="D32" s="31">
        <v>1212.5999999999999</v>
      </c>
      <c r="E32" s="31">
        <v>1016.6</v>
      </c>
      <c r="F32" s="31"/>
      <c r="G32" s="31"/>
      <c r="H32" s="32"/>
      <c r="I32" s="16"/>
      <c r="J32" s="10"/>
      <c r="K32" s="10"/>
      <c r="L32" s="31"/>
      <c r="M32" s="31"/>
      <c r="N32" s="31"/>
      <c r="O32" s="31"/>
      <c r="P32" s="32"/>
    </row>
    <row r="33" spans="1:20" ht="13.5" customHeight="1" x14ac:dyDescent="0.3">
      <c r="A33" s="7"/>
      <c r="B33" s="10"/>
      <c r="C33" s="10" t="s">
        <v>97</v>
      </c>
      <c r="D33" s="31">
        <v>579.5</v>
      </c>
      <c r="E33" s="31">
        <v>543.1</v>
      </c>
      <c r="F33" s="31">
        <v>355.9</v>
      </c>
      <c r="G33" s="31"/>
      <c r="H33" s="32"/>
      <c r="I33" s="16"/>
      <c r="J33" s="10"/>
      <c r="K33" s="10"/>
      <c r="L33" s="31"/>
      <c r="M33" s="31"/>
      <c r="N33" s="31"/>
      <c r="O33" s="31"/>
      <c r="P33" s="32"/>
    </row>
    <row r="34" spans="1:20" ht="13.5" customHeight="1" x14ac:dyDescent="0.3">
      <c r="A34" s="7"/>
      <c r="B34" s="10"/>
      <c r="C34" s="10" t="s">
        <v>25</v>
      </c>
      <c r="D34" s="31">
        <v>1232</v>
      </c>
      <c r="E34" s="31">
        <v>1216</v>
      </c>
      <c r="F34" s="31"/>
      <c r="G34" s="31">
        <v>1200</v>
      </c>
      <c r="H34" s="32"/>
      <c r="I34" s="16"/>
      <c r="J34" s="10"/>
      <c r="K34" s="10"/>
      <c r="L34" s="31"/>
      <c r="M34" s="31"/>
      <c r="N34" s="31"/>
      <c r="O34" s="31"/>
      <c r="P34" s="32"/>
    </row>
    <row r="35" spans="1:20" ht="13.5" customHeight="1" x14ac:dyDescent="0.3">
      <c r="A35" s="7"/>
      <c r="B35" s="10"/>
      <c r="C35" s="10" t="s">
        <v>22</v>
      </c>
      <c r="D35" s="31">
        <v>50</v>
      </c>
      <c r="E35" s="31">
        <v>50</v>
      </c>
      <c r="F35" s="31">
        <v>55</v>
      </c>
      <c r="G35" s="31">
        <v>55</v>
      </c>
      <c r="H35" s="32"/>
      <c r="I35" s="16"/>
      <c r="J35" s="10"/>
      <c r="K35" s="10"/>
      <c r="L35" s="31"/>
      <c r="M35" s="31"/>
      <c r="N35" s="31"/>
      <c r="O35" s="31"/>
      <c r="P35" s="32"/>
    </row>
    <row r="36" spans="1:20" ht="13.5" customHeight="1" x14ac:dyDescent="0.3">
      <c r="A36" s="7"/>
      <c r="B36" s="10"/>
      <c r="C36" s="10" t="s">
        <v>121</v>
      </c>
      <c r="D36" s="31"/>
      <c r="E36" s="31">
        <v>572</v>
      </c>
      <c r="F36" s="31">
        <v>610</v>
      </c>
      <c r="G36" s="31"/>
      <c r="H36" s="32"/>
      <c r="I36" s="16"/>
      <c r="J36" s="10"/>
      <c r="K36" s="10"/>
      <c r="L36" s="31"/>
      <c r="M36" s="31"/>
      <c r="N36" s="31"/>
      <c r="O36" s="31"/>
      <c r="P36" s="32"/>
    </row>
    <row r="37" spans="1:20" ht="6" customHeight="1" x14ac:dyDescent="0.3">
      <c r="A37" s="7"/>
      <c r="B37" s="10"/>
      <c r="C37" s="10"/>
      <c r="D37" s="31"/>
      <c r="E37" s="31"/>
      <c r="F37" s="31"/>
      <c r="G37" s="31"/>
      <c r="H37" s="32"/>
      <c r="I37" s="16"/>
      <c r="J37" s="10"/>
      <c r="K37" s="10"/>
      <c r="L37" s="31"/>
      <c r="M37" s="31"/>
      <c r="N37" s="31"/>
      <c r="O37" s="31"/>
      <c r="P37" s="32"/>
    </row>
    <row r="38" spans="1:20" ht="15" customHeight="1" x14ac:dyDescent="0.35">
      <c r="A38" s="7"/>
      <c r="B38" s="22" t="s">
        <v>26</v>
      </c>
      <c r="C38" s="10"/>
      <c r="D38" s="37">
        <f>SUM(D40:D41)</f>
        <v>239.4</v>
      </c>
      <c r="E38" s="37">
        <f>SUM(E40:E41)</f>
        <v>306.89</v>
      </c>
      <c r="F38" s="37">
        <f>SUM(F40:F41)</f>
        <v>281</v>
      </c>
      <c r="G38" s="37">
        <f>SUM(G40:G41)</f>
        <v>250</v>
      </c>
      <c r="H38" s="37"/>
      <c r="I38" s="16"/>
      <c r="J38" s="10"/>
      <c r="K38" s="10"/>
      <c r="L38" s="31"/>
      <c r="M38" s="31"/>
      <c r="N38" s="31"/>
      <c r="O38" s="31"/>
      <c r="P38" s="32"/>
    </row>
    <row r="39" spans="1:20" ht="6" customHeight="1" x14ac:dyDescent="0.3">
      <c r="A39" s="7"/>
      <c r="B39" s="10"/>
      <c r="C39" s="10"/>
      <c r="D39" s="31"/>
      <c r="E39" s="31"/>
      <c r="F39" s="31"/>
      <c r="G39" s="31"/>
      <c r="H39" s="32"/>
      <c r="I39" s="16"/>
      <c r="J39" s="10"/>
      <c r="K39" s="10"/>
      <c r="L39" s="31"/>
      <c r="M39" s="31"/>
      <c r="N39" s="31"/>
      <c r="O39" s="31"/>
      <c r="P39" s="32"/>
    </row>
    <row r="40" spans="1:20" ht="13.5" customHeight="1" x14ac:dyDescent="0.3">
      <c r="A40" s="7"/>
      <c r="B40" s="10"/>
      <c r="C40" s="10" t="s">
        <v>85</v>
      </c>
      <c r="D40" s="31">
        <v>223</v>
      </c>
      <c r="E40" s="31">
        <v>293.39</v>
      </c>
      <c r="F40" s="31">
        <v>281</v>
      </c>
      <c r="G40" s="31">
        <v>250</v>
      </c>
      <c r="H40" s="32"/>
      <c r="I40" s="16"/>
      <c r="J40" s="10"/>
      <c r="K40" s="10"/>
      <c r="L40" s="31"/>
      <c r="M40" s="31"/>
      <c r="N40" s="31"/>
      <c r="O40" s="31"/>
      <c r="P40" s="32"/>
    </row>
    <row r="41" spans="1:20" ht="13.5" customHeight="1" x14ac:dyDescent="0.3">
      <c r="A41" s="7"/>
      <c r="B41" s="10"/>
      <c r="C41" s="10" t="s">
        <v>28</v>
      </c>
      <c r="D41" s="31">
        <v>16.399999999999999</v>
      </c>
      <c r="E41" s="31">
        <v>13.5</v>
      </c>
      <c r="F41" s="31"/>
      <c r="G41" s="31"/>
      <c r="H41" s="32"/>
      <c r="I41" s="16"/>
      <c r="J41" s="10"/>
      <c r="K41" s="10"/>
      <c r="L41" s="31"/>
      <c r="M41" s="31"/>
      <c r="N41" s="31"/>
      <c r="O41" s="31"/>
      <c r="P41" s="32"/>
    </row>
    <row r="42" spans="1:20" ht="6" customHeight="1" x14ac:dyDescent="0.3">
      <c r="A42" s="7"/>
      <c r="B42" s="10"/>
      <c r="C42" s="10"/>
      <c r="D42" s="31"/>
      <c r="E42" s="31"/>
      <c r="F42" s="31"/>
      <c r="G42" s="31"/>
      <c r="H42" s="32"/>
      <c r="I42" s="16"/>
      <c r="J42" s="10"/>
      <c r="K42" s="10"/>
      <c r="L42" s="31"/>
      <c r="M42" s="31"/>
      <c r="N42" s="31"/>
      <c r="O42" s="31"/>
      <c r="P42" s="32"/>
    </row>
    <row r="43" spans="1:20" ht="15" customHeight="1" x14ac:dyDescent="0.35">
      <c r="A43" s="7"/>
      <c r="B43" s="22" t="s">
        <v>29</v>
      </c>
      <c r="C43" s="10"/>
      <c r="D43" s="46">
        <f>SUM(D45:D46)</f>
        <v>500</v>
      </c>
      <c r="E43" s="46">
        <f>SUM(E45:E46)</f>
        <v>0</v>
      </c>
      <c r="F43" s="46">
        <f>SUM(F45:F46)</f>
        <v>0</v>
      </c>
      <c r="G43" s="46">
        <f>SUM(G45:G46)</f>
        <v>0</v>
      </c>
      <c r="H43" s="46"/>
      <c r="I43" s="16"/>
      <c r="J43" s="22"/>
      <c r="K43" s="10"/>
      <c r="L43" s="30"/>
      <c r="M43" s="30"/>
      <c r="N43" s="30"/>
      <c r="O43" s="30"/>
      <c r="P43" s="33"/>
    </row>
    <row r="44" spans="1:20" ht="6" customHeight="1" x14ac:dyDescent="0.35">
      <c r="A44" s="7"/>
      <c r="B44" s="22"/>
      <c r="C44" s="10"/>
      <c r="D44" s="46"/>
      <c r="E44" s="46"/>
      <c r="F44" s="46"/>
      <c r="G44" s="46"/>
      <c r="H44" s="46"/>
      <c r="I44" s="16"/>
      <c r="J44" s="22"/>
      <c r="K44" s="10"/>
      <c r="L44" s="30"/>
      <c r="M44" s="30"/>
      <c r="N44" s="30"/>
      <c r="O44" s="30"/>
      <c r="P44" s="33"/>
    </row>
    <row r="45" spans="1:20" ht="15" customHeight="1" x14ac:dyDescent="0.3">
      <c r="A45" s="7"/>
      <c r="B45" s="10"/>
      <c r="C45" s="10" t="s">
        <v>93</v>
      </c>
      <c r="D45" s="31">
        <v>500</v>
      </c>
      <c r="E45" s="31"/>
      <c r="F45" s="31"/>
      <c r="G45" s="39"/>
      <c r="H45" s="40"/>
      <c r="I45" s="16"/>
      <c r="J45" s="10"/>
      <c r="K45" s="10"/>
      <c r="L45" s="31"/>
      <c r="M45" s="31"/>
      <c r="N45" s="31"/>
      <c r="O45" s="31"/>
      <c r="P45" s="32"/>
      <c r="T45" s="58"/>
    </row>
    <row r="46" spans="1:20" ht="15" customHeight="1" x14ac:dyDescent="0.3">
      <c r="A46" s="7"/>
      <c r="B46" s="10"/>
      <c r="C46" s="10" t="s">
        <v>102</v>
      </c>
      <c r="D46" s="31"/>
      <c r="E46" s="31"/>
      <c r="F46" s="31"/>
      <c r="G46" s="39"/>
      <c r="H46" s="40"/>
      <c r="I46" s="16"/>
      <c r="J46" s="10"/>
      <c r="K46" s="10"/>
      <c r="L46" s="31"/>
      <c r="M46" s="31"/>
      <c r="N46" s="31"/>
      <c r="O46" s="31"/>
      <c r="P46" s="32"/>
    </row>
    <row r="47" spans="1:20" ht="6" customHeight="1" x14ac:dyDescent="0.3">
      <c r="A47" s="7"/>
      <c r="B47" s="10"/>
      <c r="C47" s="10"/>
      <c r="D47" s="39"/>
      <c r="E47" s="39"/>
      <c r="F47" s="39"/>
      <c r="G47" s="39"/>
      <c r="H47" s="40"/>
      <c r="I47" s="16"/>
      <c r="J47" s="10"/>
      <c r="K47" s="10"/>
      <c r="L47" s="31"/>
      <c r="M47" s="31"/>
      <c r="N47" s="31"/>
      <c r="O47" s="31"/>
      <c r="P47" s="32"/>
    </row>
    <row r="48" spans="1:20" ht="15" customHeight="1" x14ac:dyDescent="0.35">
      <c r="A48" s="7"/>
      <c r="B48" s="22"/>
      <c r="C48" s="10" t="s">
        <v>30</v>
      </c>
      <c r="D48" s="37">
        <f>D8+D17+D24+D38+D43</f>
        <v>54961.04</v>
      </c>
      <c r="E48" s="37">
        <f>E8+E17+E24+E38+E43</f>
        <v>52578.69</v>
      </c>
      <c r="F48" s="37">
        <f>F8+F17+F24+F38+F43</f>
        <v>28488.48</v>
      </c>
      <c r="G48" s="37">
        <f>G8+G17+G24+G38+G43</f>
        <v>23400</v>
      </c>
      <c r="H48" s="38"/>
      <c r="I48" s="16"/>
      <c r="J48" s="22"/>
      <c r="K48" s="10" t="s">
        <v>31</v>
      </c>
      <c r="L48" s="37">
        <f>L8+L17+L24</f>
        <v>53435.07</v>
      </c>
      <c r="M48" s="37">
        <f>M8+M17+M24</f>
        <v>54045.790000000008</v>
      </c>
      <c r="N48" s="37">
        <f>N8+N17+N24</f>
        <v>30871.710000000003</v>
      </c>
      <c r="O48" s="37">
        <f>O8+O17+O24</f>
        <v>22260</v>
      </c>
      <c r="P48" s="38"/>
    </row>
    <row r="49" spans="1:16" ht="6" customHeight="1" x14ac:dyDescent="0.3">
      <c r="A49" s="7"/>
      <c r="B49" s="10"/>
      <c r="C49" s="10"/>
      <c r="D49" s="31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1"/>
      <c r="P49" s="32"/>
    </row>
    <row r="50" spans="1:16" ht="24" customHeight="1" thickBot="1" x14ac:dyDescent="0.4">
      <c r="A50" s="14"/>
      <c r="B50" s="15" t="s">
        <v>53</v>
      </c>
      <c r="C50" s="23"/>
      <c r="D50" s="51" t="s">
        <v>80</v>
      </c>
      <c r="E50" s="51">
        <v>1467.1</v>
      </c>
      <c r="F50" s="51">
        <f>N48-F48</f>
        <v>2383.2300000000032</v>
      </c>
      <c r="G50" s="51" t="s">
        <v>80</v>
      </c>
      <c r="H50" s="55"/>
      <c r="I50" s="25"/>
      <c r="J50" s="24" t="s">
        <v>52</v>
      </c>
      <c r="K50" s="23"/>
      <c r="L50" s="51">
        <v>1525.97</v>
      </c>
      <c r="M50" s="51" t="s">
        <v>80</v>
      </c>
      <c r="N50" s="51" t="s">
        <v>80</v>
      </c>
      <c r="O50" s="51">
        <v>1140</v>
      </c>
      <c r="P50" s="35"/>
    </row>
    <row r="51" spans="1:16" ht="6" customHeight="1" thickTop="1" thickBot="1" x14ac:dyDescent="0.35">
      <c r="A51" s="9"/>
      <c r="B51" s="12"/>
      <c r="C51" s="12"/>
      <c r="D51" s="12"/>
      <c r="E51" s="12"/>
      <c r="F51" s="12"/>
      <c r="G51" s="12"/>
      <c r="H51" s="13"/>
      <c r="I51" s="17"/>
      <c r="J51" s="12"/>
      <c r="K51" s="12"/>
      <c r="L51" s="12"/>
      <c r="M51" s="12"/>
      <c r="N51" s="12"/>
      <c r="O51" s="12"/>
      <c r="P51" s="13"/>
    </row>
    <row r="52" spans="1:16" ht="6" customHeight="1" x14ac:dyDescent="0.3">
      <c r="A52" s="4"/>
      <c r="B52" s="18"/>
      <c r="C52" s="18"/>
      <c r="D52" s="18"/>
      <c r="E52" s="18"/>
      <c r="F52" s="18"/>
      <c r="G52" s="18"/>
      <c r="H52" s="18"/>
      <c r="I52" s="52"/>
      <c r="J52" s="18"/>
      <c r="K52" s="18"/>
      <c r="L52" s="18"/>
      <c r="M52" s="18"/>
      <c r="N52" s="18"/>
      <c r="O52" s="18"/>
      <c r="P52" s="19"/>
    </row>
    <row r="53" spans="1:16" ht="18" x14ac:dyDescent="0.35">
      <c r="A53" s="7"/>
      <c r="B53" s="10"/>
      <c r="C53" s="10"/>
      <c r="D53" s="48">
        <f>D48</f>
        <v>54961.04</v>
      </c>
      <c r="E53" s="48">
        <f>E48+E50</f>
        <v>54045.79</v>
      </c>
      <c r="F53" s="48">
        <f>F48+F50</f>
        <v>30871.710000000003</v>
      </c>
      <c r="G53" s="48">
        <f>G48</f>
        <v>23400</v>
      </c>
      <c r="H53" s="48"/>
      <c r="I53" s="53"/>
      <c r="J53" s="10"/>
      <c r="K53" s="10"/>
      <c r="L53" s="48">
        <f>L48+L50</f>
        <v>54961.04</v>
      </c>
      <c r="M53" s="48">
        <f>M48</f>
        <v>54045.790000000008</v>
      </c>
      <c r="N53" s="48">
        <f>N48</f>
        <v>30871.710000000003</v>
      </c>
      <c r="O53" s="48">
        <f>O48+O50</f>
        <v>23400</v>
      </c>
      <c r="P53" s="50"/>
    </row>
    <row r="54" spans="1:16" ht="6" customHeight="1" thickBot="1" x14ac:dyDescent="0.35">
      <c r="A54" s="9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3"/>
    </row>
    <row r="55" spans="1:16" ht="6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3">
      <c r="B56" s="10"/>
      <c r="C56" s="10"/>
      <c r="D56" s="10"/>
      <c r="E56" s="36"/>
      <c r="F56" s="36"/>
      <c r="G56" s="36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3">
      <c r="B57" s="10"/>
      <c r="C57" s="10"/>
      <c r="D57" s="36"/>
      <c r="E57" s="36"/>
      <c r="F57" s="36"/>
      <c r="G57" s="36"/>
      <c r="H57" s="36"/>
      <c r="I57" s="10"/>
      <c r="J57" s="10"/>
      <c r="K57" s="36"/>
      <c r="L57" s="36"/>
      <c r="M57" s="10"/>
      <c r="N57" s="10"/>
      <c r="O57" s="10"/>
      <c r="P57" s="10"/>
    </row>
    <row r="58" spans="1:16" x14ac:dyDescent="0.3">
      <c r="B58" s="10"/>
      <c r="C58" s="10"/>
      <c r="D58" s="10"/>
      <c r="E58" s="10"/>
      <c r="F58" s="10"/>
      <c r="G58" s="10"/>
      <c r="H58" s="36"/>
      <c r="I58" s="10"/>
      <c r="J58" s="10"/>
      <c r="K58" s="36"/>
      <c r="L58" s="36"/>
      <c r="M58" s="10"/>
      <c r="N58" s="10"/>
      <c r="O58" s="10"/>
      <c r="P58" s="10"/>
    </row>
    <row r="59" spans="1:16" x14ac:dyDescent="0.3">
      <c r="B59" s="10"/>
      <c r="C59" s="10"/>
      <c r="D59" s="10"/>
      <c r="E59" s="36"/>
      <c r="F59" s="36"/>
      <c r="G59" s="36"/>
      <c r="H59" s="10"/>
      <c r="I59" s="10"/>
      <c r="J59" s="10"/>
      <c r="K59" s="10"/>
      <c r="L59" s="10"/>
      <c r="M59" s="10" t="s">
        <v>112</v>
      </c>
      <c r="N59" s="10"/>
      <c r="O59" s="10"/>
      <c r="P59" s="10"/>
    </row>
    <row r="60" spans="1:1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1"/>
  <sheetViews>
    <sheetView topLeftCell="A13" zoomScaleNormal="100" workbookViewId="0">
      <selection activeCell="O12" sqref="O12"/>
    </sheetView>
  </sheetViews>
  <sheetFormatPr baseColWidth="10" defaultColWidth="11.42578125" defaultRowHeight="16.5" x14ac:dyDescent="0.3"/>
  <cols>
    <col min="1" max="1" width="1" style="1" customWidth="1"/>
    <col min="2" max="2" width="1.7109375" style="1" customWidth="1"/>
    <col min="3" max="3" width="24.7109375" style="1" customWidth="1"/>
    <col min="4" max="7" width="14.7109375" style="1" customWidth="1"/>
    <col min="8" max="9" width="1" style="1" customWidth="1"/>
    <col min="10" max="10" width="1.7109375" style="1" customWidth="1"/>
    <col min="11" max="11" width="20.7109375" style="1" customWidth="1"/>
    <col min="12" max="15" width="14.7109375" style="1" customWidth="1"/>
    <col min="16" max="16" width="1" style="1" customWidth="1"/>
    <col min="17" max="17" width="1.28515625" style="1" customWidth="1"/>
    <col min="18" max="19" width="11.42578125" style="1"/>
    <col min="20" max="20" width="13.42578125" style="1" bestFit="1" customWidth="1"/>
    <col min="21" max="16384" width="11.42578125" style="1"/>
  </cols>
  <sheetData>
    <row r="1" spans="1:16" s="2" customFormat="1" ht="34.5" customHeight="1" x14ac:dyDescent="0.6">
      <c r="A1" s="2" t="s">
        <v>0</v>
      </c>
      <c r="D1" s="3" t="s">
        <v>118</v>
      </c>
    </row>
    <row r="2" spans="1:16" ht="6" customHeight="1" thickBot="1" x14ac:dyDescent="0.35"/>
    <row r="3" spans="1:16" ht="6" customHeight="1" x14ac:dyDescent="0.3">
      <c r="A3" s="4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5"/>
      <c r="P3" s="6"/>
    </row>
    <row r="4" spans="1:16" ht="17.25" customHeight="1" x14ac:dyDescent="0.4">
      <c r="A4" s="7"/>
      <c r="C4" s="54" t="s">
        <v>1</v>
      </c>
      <c r="D4" s="47"/>
      <c r="H4" s="8"/>
      <c r="I4" s="7"/>
      <c r="K4" s="54" t="s">
        <v>2</v>
      </c>
      <c r="L4" s="47"/>
      <c r="P4" s="8"/>
    </row>
    <row r="5" spans="1:16" x14ac:dyDescent="0.3">
      <c r="A5" s="7"/>
      <c r="B5" s="10"/>
      <c r="C5" s="10"/>
      <c r="D5" s="26" t="s">
        <v>108</v>
      </c>
      <c r="E5" s="26" t="s">
        <v>111</v>
      </c>
      <c r="F5" s="26" t="s">
        <v>115</v>
      </c>
      <c r="G5" s="26" t="s">
        <v>119</v>
      </c>
      <c r="H5" s="27"/>
      <c r="I5" s="28"/>
      <c r="J5" s="22"/>
      <c r="K5" s="22"/>
      <c r="L5" s="26" t="s">
        <v>108</v>
      </c>
      <c r="M5" s="26" t="s">
        <v>111</v>
      </c>
      <c r="N5" s="26" t="s">
        <v>115</v>
      </c>
      <c r="O5" s="26" t="s">
        <v>119</v>
      </c>
      <c r="P5" s="27"/>
    </row>
    <row r="6" spans="1:16" ht="13.5" customHeight="1" x14ac:dyDescent="0.3">
      <c r="A6" s="7"/>
      <c r="B6" s="10"/>
      <c r="C6" s="10"/>
      <c r="D6" s="26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/>
      <c r="O6" s="26" t="s">
        <v>50</v>
      </c>
      <c r="P6" s="27"/>
    </row>
    <row r="7" spans="1:16" ht="6" customHeight="1" x14ac:dyDescent="0.3">
      <c r="A7" s="7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  <c r="P7" s="11"/>
    </row>
    <row r="8" spans="1:16" ht="15" customHeight="1" x14ac:dyDescent="0.35">
      <c r="A8" s="7"/>
      <c r="B8" s="22" t="s">
        <v>3</v>
      </c>
      <c r="C8" s="10"/>
      <c r="D8" s="37">
        <f>SUM(D10:D13)</f>
        <v>1877.55</v>
      </c>
      <c r="E8" s="37">
        <f>SUM(E10:E13)</f>
        <v>1737.6999999999998</v>
      </c>
      <c r="F8" s="37">
        <f>SUM(F10:F13)</f>
        <v>3353.8</v>
      </c>
      <c r="G8" s="37">
        <f>SUM(G10:G13)</f>
        <v>2000</v>
      </c>
      <c r="H8" s="37"/>
      <c r="I8" s="16"/>
      <c r="J8" s="22" t="s">
        <v>32</v>
      </c>
      <c r="K8" s="10"/>
      <c r="L8" s="37">
        <f>SUM(L10:L15)</f>
        <v>38209.440000000002</v>
      </c>
      <c r="M8" s="37">
        <f>SUM(M10:M15)</f>
        <v>36307.550000000003</v>
      </c>
      <c r="N8" s="37">
        <f>SUM(N10:N15)</f>
        <v>35612.410000000003</v>
      </c>
      <c r="O8" s="37">
        <f>SUM(O10:O14)</f>
        <v>33200</v>
      </c>
      <c r="P8" s="38"/>
    </row>
    <row r="9" spans="1:16" ht="6" customHeight="1" x14ac:dyDescent="0.3">
      <c r="A9" s="7"/>
      <c r="B9" s="10"/>
      <c r="C9" s="10"/>
      <c r="D9" s="31"/>
      <c r="E9" s="31"/>
      <c r="F9" s="31"/>
      <c r="G9" s="31"/>
      <c r="H9" s="32"/>
      <c r="I9" s="16"/>
      <c r="J9" s="10"/>
      <c r="K9" s="10"/>
      <c r="L9" s="31"/>
      <c r="M9" s="31"/>
      <c r="N9" s="31"/>
      <c r="O9" s="31"/>
      <c r="P9" s="32"/>
    </row>
    <row r="10" spans="1:16" ht="13.5" customHeight="1" x14ac:dyDescent="0.3">
      <c r="A10" s="7"/>
      <c r="B10" s="10"/>
      <c r="C10" s="10" t="s">
        <v>4</v>
      </c>
      <c r="D10" s="31"/>
      <c r="E10" s="31">
        <v>727.6</v>
      </c>
      <c r="F10" s="31">
        <v>1845</v>
      </c>
      <c r="G10" s="31">
        <v>700</v>
      </c>
      <c r="H10" s="32"/>
      <c r="I10" s="16"/>
      <c r="J10" s="10"/>
      <c r="K10" s="10" t="s">
        <v>33</v>
      </c>
      <c r="L10" s="31">
        <v>13315</v>
      </c>
      <c r="M10" s="31">
        <v>12147</v>
      </c>
      <c r="N10" s="31">
        <v>11788</v>
      </c>
      <c r="O10" s="31">
        <v>10500</v>
      </c>
      <c r="P10" s="32"/>
    </row>
    <row r="11" spans="1:16" ht="13.5" customHeight="1" x14ac:dyDescent="0.3">
      <c r="A11" s="7"/>
      <c r="B11" s="10"/>
      <c r="C11" s="10" t="s">
        <v>11</v>
      </c>
      <c r="D11" s="31">
        <f>878.85+360</f>
        <v>1238.8499999999999</v>
      </c>
      <c r="E11" s="31">
        <v>421</v>
      </c>
      <c r="F11" s="31">
        <v>925</v>
      </c>
      <c r="G11" s="31">
        <v>700</v>
      </c>
      <c r="H11" s="32"/>
      <c r="I11" s="16"/>
      <c r="J11" s="10"/>
      <c r="K11" s="10" t="s">
        <v>34</v>
      </c>
      <c r="L11" s="31">
        <v>24601.439999999999</v>
      </c>
      <c r="M11" s="31">
        <f>23726.55+40</f>
        <v>23766.55</v>
      </c>
      <c r="N11" s="31">
        <f>23760.41-129-85</f>
        <v>23546.41</v>
      </c>
      <c r="O11" s="31">
        <v>22500</v>
      </c>
      <c r="P11" s="32"/>
    </row>
    <row r="12" spans="1:16" ht="13.5" customHeight="1" x14ac:dyDescent="0.3">
      <c r="A12" s="7"/>
      <c r="B12" s="10"/>
      <c r="C12" s="10" t="s">
        <v>9</v>
      </c>
      <c r="D12" s="31">
        <v>638.70000000000005</v>
      </c>
      <c r="E12" s="31">
        <v>589.1</v>
      </c>
      <c r="F12" s="31">
        <v>583.79999999999995</v>
      </c>
      <c r="G12" s="31">
        <v>600</v>
      </c>
      <c r="H12" s="32"/>
      <c r="I12" s="16"/>
      <c r="J12" s="10"/>
      <c r="K12" s="10" t="s">
        <v>117</v>
      </c>
      <c r="L12" s="31"/>
      <c r="M12" s="31">
        <v>170</v>
      </c>
      <c r="N12" s="59"/>
      <c r="O12" s="31"/>
      <c r="P12" s="32"/>
    </row>
    <row r="13" spans="1:16" ht="13.5" customHeight="1" x14ac:dyDescent="0.3">
      <c r="A13" s="7"/>
      <c r="B13" s="10"/>
      <c r="C13" s="10" t="s">
        <v>100</v>
      </c>
      <c r="D13" s="31"/>
      <c r="E13" s="31"/>
      <c r="F13" s="31"/>
      <c r="G13" s="31"/>
      <c r="H13" s="32"/>
      <c r="I13" s="16"/>
      <c r="J13" s="10"/>
      <c r="K13" s="10" t="s">
        <v>101</v>
      </c>
      <c r="L13" s="31">
        <v>293</v>
      </c>
      <c r="M13" s="31">
        <v>224</v>
      </c>
      <c r="N13" s="31">
        <v>278</v>
      </c>
      <c r="O13" s="31">
        <v>200</v>
      </c>
      <c r="P13" s="32"/>
    </row>
    <row r="14" spans="1:16" ht="13.5" customHeight="1" x14ac:dyDescent="0.3">
      <c r="A14" s="7"/>
      <c r="B14" s="10"/>
      <c r="C14" s="10"/>
      <c r="D14" s="31"/>
      <c r="E14" s="31"/>
      <c r="F14" s="31"/>
      <c r="G14" s="31"/>
      <c r="H14" s="32"/>
      <c r="I14" s="16"/>
      <c r="J14" s="10"/>
      <c r="K14" s="10"/>
      <c r="L14" s="31"/>
      <c r="M14" s="31"/>
      <c r="N14" s="31"/>
      <c r="O14" s="31"/>
      <c r="P14" s="32"/>
    </row>
    <row r="15" spans="1:16" ht="13.5" customHeight="1" x14ac:dyDescent="0.3">
      <c r="A15" s="7"/>
      <c r="B15" s="10"/>
      <c r="C15" s="10"/>
      <c r="D15" s="31"/>
      <c r="E15" s="31"/>
      <c r="F15" s="31"/>
      <c r="G15" s="31"/>
      <c r="H15" s="32"/>
      <c r="I15" s="16"/>
      <c r="J15" s="10"/>
      <c r="K15" s="10"/>
      <c r="L15" s="31"/>
      <c r="M15" s="31"/>
      <c r="N15" s="31"/>
      <c r="O15" s="31"/>
      <c r="P15" s="32"/>
    </row>
    <row r="16" spans="1:16" ht="6" customHeight="1" x14ac:dyDescent="0.3">
      <c r="A16" s="7"/>
      <c r="B16" s="10"/>
      <c r="C16" s="10"/>
      <c r="D16" s="31"/>
      <c r="E16" s="31"/>
      <c r="F16" s="31"/>
      <c r="G16" s="31"/>
      <c r="H16" s="32"/>
      <c r="I16" s="16"/>
      <c r="J16" s="10"/>
      <c r="K16" s="10"/>
      <c r="L16" s="31"/>
      <c r="M16" s="31"/>
      <c r="N16" s="31"/>
      <c r="O16" s="31"/>
      <c r="P16" s="32"/>
    </row>
    <row r="17" spans="1:16" ht="15.75" customHeight="1" x14ac:dyDescent="0.35">
      <c r="A17" s="7"/>
      <c r="B17" s="22" t="s">
        <v>12</v>
      </c>
      <c r="C17" s="10"/>
      <c r="D17" s="37">
        <f>SUM(D19:D21)</f>
        <v>30042.400000000001</v>
      </c>
      <c r="E17" s="37">
        <f>SUM(E19:E21)</f>
        <v>30043.200000000001</v>
      </c>
      <c r="F17" s="37">
        <f>SUM(F19:F21)</f>
        <v>30066</v>
      </c>
      <c r="G17" s="37">
        <f>SUM(G19:G21)</f>
        <v>24000</v>
      </c>
      <c r="H17" s="37"/>
      <c r="I17" s="28"/>
      <c r="J17" s="22" t="s">
        <v>39</v>
      </c>
      <c r="K17" s="22"/>
      <c r="L17" s="37">
        <f>SUM(L19:L22)</f>
        <v>11951.6</v>
      </c>
      <c r="M17" s="37">
        <f>SUM(M19:M22)</f>
        <v>13226.7</v>
      </c>
      <c r="N17" s="37">
        <f>SUM(N19:N22)</f>
        <v>10899.55</v>
      </c>
      <c r="O17" s="37">
        <f>SUM(O19:O21)</f>
        <v>11000</v>
      </c>
      <c r="P17" s="38"/>
    </row>
    <row r="18" spans="1:16" ht="6" customHeight="1" x14ac:dyDescent="0.3">
      <c r="A18" s="7"/>
      <c r="B18" s="10"/>
      <c r="C18" s="10"/>
      <c r="D18" s="31"/>
      <c r="E18" s="31"/>
      <c r="F18" s="31"/>
      <c r="G18" s="31"/>
      <c r="H18" s="32"/>
      <c r="I18" s="16"/>
      <c r="J18" s="10"/>
      <c r="K18" s="10"/>
      <c r="L18" s="31"/>
      <c r="M18" s="31"/>
      <c r="N18" s="31"/>
      <c r="O18" s="31"/>
      <c r="P18" s="32"/>
    </row>
    <row r="19" spans="1:16" ht="13.5" customHeight="1" x14ac:dyDescent="0.3">
      <c r="A19" s="7"/>
      <c r="B19" s="10"/>
      <c r="C19" s="10" t="s">
        <v>120</v>
      </c>
      <c r="D19" s="31">
        <v>30000</v>
      </c>
      <c r="E19" s="31">
        <v>30000</v>
      </c>
      <c r="F19" s="31">
        <v>30000</v>
      </c>
      <c r="G19" s="31">
        <v>24000</v>
      </c>
      <c r="H19" s="32"/>
      <c r="I19" s="16"/>
      <c r="J19" s="10"/>
      <c r="K19" s="10" t="s">
        <v>57</v>
      </c>
      <c r="L19" s="31">
        <v>9241.6</v>
      </c>
      <c r="M19" s="31">
        <v>8525.2000000000007</v>
      </c>
      <c r="N19" s="31">
        <v>8988.5499999999993</v>
      </c>
      <c r="O19" s="31">
        <v>9000</v>
      </c>
      <c r="P19" s="32"/>
    </row>
    <row r="20" spans="1:16" ht="13.5" customHeight="1" x14ac:dyDescent="0.3">
      <c r="A20" s="7"/>
      <c r="B20" s="10"/>
      <c r="C20" s="10" t="s">
        <v>123</v>
      </c>
      <c r="D20" s="31"/>
      <c r="E20" s="31"/>
      <c r="F20" s="31">
        <v>30</v>
      </c>
      <c r="G20" s="31"/>
      <c r="H20" s="32"/>
      <c r="I20" s="16"/>
      <c r="J20" s="10"/>
      <c r="K20" s="10" t="s">
        <v>116</v>
      </c>
      <c r="L20" s="31"/>
      <c r="M20" s="31">
        <v>2312.5</v>
      </c>
      <c r="N20" s="31"/>
      <c r="O20" s="31"/>
      <c r="P20" s="32"/>
    </row>
    <row r="21" spans="1:16" ht="13.5" customHeight="1" x14ac:dyDescent="0.3">
      <c r="A21" s="7"/>
      <c r="B21" s="10"/>
      <c r="C21" s="10" t="s">
        <v>15</v>
      </c>
      <c r="D21" s="31">
        <v>42.4</v>
      </c>
      <c r="E21" s="31">
        <v>43.2</v>
      </c>
      <c r="F21" s="31">
        <v>36</v>
      </c>
      <c r="G21" s="31"/>
      <c r="H21" s="32"/>
      <c r="I21" s="16"/>
      <c r="J21" s="10"/>
      <c r="K21" s="10" t="s">
        <v>96</v>
      </c>
      <c r="L21" s="31">
        <v>2230</v>
      </c>
      <c r="M21" s="31">
        <v>2049</v>
      </c>
      <c r="N21" s="31">
        <v>1911</v>
      </c>
      <c r="O21" s="31">
        <v>2000</v>
      </c>
      <c r="P21" s="32"/>
    </row>
    <row r="22" spans="1:16" ht="13.5" customHeight="1" x14ac:dyDescent="0.3">
      <c r="A22" s="7"/>
      <c r="B22" s="10"/>
      <c r="C22" s="10"/>
      <c r="D22" s="31"/>
      <c r="E22" s="31"/>
      <c r="F22" s="31"/>
      <c r="G22" s="31"/>
      <c r="H22" s="32"/>
      <c r="I22" s="16"/>
      <c r="J22" s="10"/>
      <c r="K22" s="10" t="s">
        <v>106</v>
      </c>
      <c r="L22" s="31">
        <v>480</v>
      </c>
      <c r="M22" s="31">
        <v>340</v>
      </c>
      <c r="N22" s="31"/>
      <c r="O22" s="31">
        <v>300</v>
      </c>
      <c r="P22" s="32"/>
    </row>
    <row r="23" spans="1:16" ht="6" customHeight="1" x14ac:dyDescent="0.3">
      <c r="A23" s="7"/>
      <c r="B23" s="10"/>
      <c r="C23" s="10"/>
      <c r="D23" s="31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1"/>
      <c r="P23" s="32"/>
    </row>
    <row r="24" spans="1:16" ht="15.75" customHeight="1" x14ac:dyDescent="0.35">
      <c r="A24" s="7"/>
      <c r="B24" s="22" t="s">
        <v>20</v>
      </c>
      <c r="C24" s="10"/>
      <c r="D24" s="37">
        <f>SUM(D26:D35)</f>
        <v>21787.200000000001</v>
      </c>
      <c r="E24" s="37">
        <f>SUM(E26:E35)</f>
        <v>22440.739999999998</v>
      </c>
      <c r="F24" s="37">
        <f>SUM(F26:F36)</f>
        <v>18852</v>
      </c>
      <c r="G24" s="37">
        <f>SUM(G26:G34)</f>
        <v>18150</v>
      </c>
      <c r="H24" s="37"/>
      <c r="I24" s="28"/>
      <c r="J24" s="22" t="s">
        <v>40</v>
      </c>
      <c r="K24" s="22"/>
      <c r="L24" s="37">
        <f>SUM(L26:L31)</f>
        <v>2317.0100000000002</v>
      </c>
      <c r="M24" s="37">
        <f>SUM(M26:M31)</f>
        <v>3900.82</v>
      </c>
      <c r="N24" s="37">
        <f>SUM(N26:N31)</f>
        <v>7533.83</v>
      </c>
      <c r="O24" s="37">
        <f>SUM(O26:O27)</f>
        <v>250</v>
      </c>
      <c r="P24" s="38"/>
    </row>
    <row r="25" spans="1:16" ht="6" customHeight="1" x14ac:dyDescent="0.3">
      <c r="A25" s="7"/>
      <c r="B25" s="10"/>
      <c r="C25" s="10"/>
      <c r="D25" s="31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1"/>
      <c r="P25" s="32"/>
    </row>
    <row r="26" spans="1:16" ht="13.5" customHeight="1" x14ac:dyDescent="0.3">
      <c r="A26" s="7"/>
      <c r="B26" s="10"/>
      <c r="C26" s="10" t="s">
        <v>21</v>
      </c>
      <c r="D26" s="31">
        <v>4470.26</v>
      </c>
      <c r="E26" s="31">
        <v>4228.34</v>
      </c>
      <c r="F26" s="31">
        <v>4189.1499999999996</v>
      </c>
      <c r="G26" s="31">
        <v>4200</v>
      </c>
      <c r="H26" s="32"/>
      <c r="I26" s="16"/>
      <c r="J26" s="10"/>
      <c r="K26" s="10" t="s">
        <v>41</v>
      </c>
      <c r="L26" s="31">
        <v>317.01</v>
      </c>
      <c r="M26" s="31">
        <v>300.82</v>
      </c>
      <c r="N26" s="31">
        <v>282.83</v>
      </c>
      <c r="O26" s="31">
        <v>250</v>
      </c>
      <c r="P26" s="32"/>
    </row>
    <row r="27" spans="1:16" ht="13.5" customHeight="1" x14ac:dyDescent="0.3">
      <c r="A27" s="7"/>
      <c r="B27" s="10"/>
      <c r="C27" s="10" t="s">
        <v>57</v>
      </c>
      <c r="D27" s="31">
        <v>8135.04</v>
      </c>
      <c r="E27" s="31">
        <v>8090.8</v>
      </c>
      <c r="F27" s="31">
        <v>6830.55</v>
      </c>
      <c r="G27" s="31">
        <v>7500</v>
      </c>
      <c r="H27" s="32"/>
      <c r="I27" s="16"/>
      <c r="J27" s="10"/>
      <c r="K27" s="10" t="s">
        <v>122</v>
      </c>
      <c r="L27" s="31"/>
      <c r="M27" s="31"/>
      <c r="N27" s="31">
        <v>2250</v>
      </c>
      <c r="O27" s="31"/>
      <c r="P27" s="32"/>
    </row>
    <row r="28" spans="1:16" ht="13.5" customHeight="1" x14ac:dyDescent="0.3">
      <c r="A28" s="7"/>
      <c r="B28" s="10"/>
      <c r="C28" s="10" t="s">
        <v>116</v>
      </c>
      <c r="D28" s="31"/>
      <c r="E28" s="31">
        <v>1977.5</v>
      </c>
      <c r="F28" s="31"/>
      <c r="G28" s="31"/>
      <c r="H28" s="32"/>
      <c r="I28" s="16"/>
      <c r="J28" s="10"/>
      <c r="K28" s="10" t="s">
        <v>109</v>
      </c>
      <c r="L28" s="31"/>
      <c r="M28" s="31"/>
      <c r="N28" s="31">
        <v>1</v>
      </c>
      <c r="O28" s="31"/>
      <c r="P28" s="32"/>
    </row>
    <row r="29" spans="1:16" ht="13.5" customHeight="1" x14ac:dyDescent="0.3">
      <c r="A29" s="7"/>
      <c r="B29" s="10"/>
      <c r="C29" s="10" t="s">
        <v>96</v>
      </c>
      <c r="D29" s="31">
        <v>1659.1</v>
      </c>
      <c r="E29" s="31">
        <v>1383</v>
      </c>
      <c r="F29" s="31">
        <v>1098.5999999999999</v>
      </c>
      <c r="G29" s="31">
        <v>1200</v>
      </c>
      <c r="H29" s="32"/>
      <c r="I29" s="16"/>
      <c r="J29" s="10"/>
      <c r="K29" s="10" t="s">
        <v>113</v>
      </c>
      <c r="L29" s="31">
        <v>2000</v>
      </c>
      <c r="M29" s="31">
        <v>3600</v>
      </c>
      <c r="N29" s="31">
        <v>5000</v>
      </c>
      <c r="O29" s="31"/>
      <c r="P29" s="32"/>
    </row>
    <row r="30" spans="1:16" ht="13.5" customHeight="1" x14ac:dyDescent="0.3">
      <c r="A30" s="7"/>
      <c r="B30" s="10"/>
      <c r="C30" s="10" t="s">
        <v>106</v>
      </c>
      <c r="D30" s="31">
        <v>191.5</v>
      </c>
      <c r="E30" s="31">
        <v>167</v>
      </c>
      <c r="F30" s="31"/>
      <c r="G30" s="31">
        <v>150</v>
      </c>
      <c r="H30" s="32"/>
      <c r="I30" s="16"/>
      <c r="J30" s="10"/>
      <c r="K30" s="10"/>
      <c r="L30" s="31"/>
      <c r="M30" s="31"/>
      <c r="N30" s="31"/>
      <c r="O30" s="31"/>
      <c r="P30" s="32"/>
    </row>
    <row r="31" spans="1:16" ht="13.5" customHeight="1" x14ac:dyDescent="0.3">
      <c r="A31" s="7"/>
      <c r="B31" s="10"/>
      <c r="C31" s="10" t="s">
        <v>62</v>
      </c>
      <c r="D31" s="31">
        <v>4264</v>
      </c>
      <c r="E31" s="31">
        <v>3520</v>
      </c>
      <c r="F31" s="31">
        <v>3336</v>
      </c>
      <c r="G31" s="31">
        <v>3300</v>
      </c>
      <c r="H31" s="32"/>
      <c r="I31" s="16"/>
      <c r="J31" s="10"/>
      <c r="K31" s="10"/>
      <c r="L31" s="31"/>
      <c r="M31" s="31"/>
      <c r="N31" s="31"/>
      <c r="O31" s="31"/>
      <c r="P31" s="32"/>
    </row>
    <row r="32" spans="1:16" ht="13.5" customHeight="1" x14ac:dyDescent="0.3">
      <c r="A32" s="7"/>
      <c r="B32" s="10"/>
      <c r="C32" s="10" t="s">
        <v>91</v>
      </c>
      <c r="D32" s="31">
        <v>1363.8</v>
      </c>
      <c r="E32" s="31">
        <v>1212.5999999999999</v>
      </c>
      <c r="F32" s="31">
        <v>1016.6</v>
      </c>
      <c r="G32" s="31"/>
      <c r="H32" s="32"/>
      <c r="I32" s="16"/>
      <c r="J32" s="10"/>
      <c r="K32" s="10"/>
      <c r="L32" s="31"/>
      <c r="M32" s="31"/>
      <c r="N32" s="31"/>
      <c r="O32" s="31"/>
      <c r="P32" s="32"/>
    </row>
    <row r="33" spans="1:20" ht="13.5" customHeight="1" x14ac:dyDescent="0.3">
      <c r="A33" s="7"/>
      <c r="B33" s="10"/>
      <c r="C33" s="10" t="s">
        <v>97</v>
      </c>
      <c r="D33" s="31">
        <v>475.5</v>
      </c>
      <c r="E33" s="31">
        <v>579.5</v>
      </c>
      <c r="F33" s="31">
        <v>543.1</v>
      </c>
      <c r="G33" s="31">
        <v>550</v>
      </c>
      <c r="H33" s="32"/>
      <c r="I33" s="16"/>
      <c r="J33" s="10"/>
      <c r="K33" s="10"/>
      <c r="L33" s="31"/>
      <c r="M33" s="31"/>
      <c r="N33" s="31"/>
      <c r="O33" s="31"/>
      <c r="P33" s="32"/>
    </row>
    <row r="34" spans="1:20" ht="13.5" customHeight="1" x14ac:dyDescent="0.3">
      <c r="A34" s="7"/>
      <c r="B34" s="10"/>
      <c r="C34" s="10" t="s">
        <v>25</v>
      </c>
      <c r="D34" s="31">
        <v>1178</v>
      </c>
      <c r="E34" s="31">
        <v>1232</v>
      </c>
      <c r="F34" s="31">
        <v>1216</v>
      </c>
      <c r="G34" s="31">
        <v>1250</v>
      </c>
      <c r="H34" s="32"/>
      <c r="I34" s="16"/>
      <c r="J34" s="10"/>
      <c r="K34" s="10"/>
      <c r="L34" s="31"/>
      <c r="M34" s="31"/>
      <c r="N34" s="31"/>
      <c r="O34" s="31"/>
      <c r="P34" s="32"/>
    </row>
    <row r="35" spans="1:20" ht="13.5" customHeight="1" x14ac:dyDescent="0.3">
      <c r="A35" s="7"/>
      <c r="B35" s="10"/>
      <c r="C35" s="10" t="s">
        <v>22</v>
      </c>
      <c r="D35" s="31">
        <v>50</v>
      </c>
      <c r="E35" s="31">
        <v>50</v>
      </c>
      <c r="F35" s="31">
        <v>50</v>
      </c>
      <c r="G35" s="31">
        <v>55</v>
      </c>
      <c r="H35" s="32"/>
      <c r="I35" s="16"/>
      <c r="J35" s="10"/>
      <c r="K35" s="10"/>
      <c r="L35" s="31"/>
      <c r="M35" s="31"/>
      <c r="N35" s="31"/>
      <c r="O35" s="31"/>
      <c r="P35" s="32"/>
    </row>
    <row r="36" spans="1:20" ht="13.5" customHeight="1" x14ac:dyDescent="0.3">
      <c r="A36" s="7"/>
      <c r="B36" s="10"/>
      <c r="C36" s="10" t="s">
        <v>121</v>
      </c>
      <c r="D36" s="31"/>
      <c r="E36" s="31"/>
      <c r="F36" s="31">
        <v>572</v>
      </c>
      <c r="G36" s="31">
        <v>500</v>
      </c>
      <c r="H36" s="32"/>
      <c r="I36" s="16"/>
      <c r="J36" s="10"/>
      <c r="K36" s="10"/>
      <c r="L36" s="31"/>
      <c r="M36" s="31"/>
      <c r="N36" s="31"/>
      <c r="O36" s="31"/>
      <c r="P36" s="32"/>
    </row>
    <row r="37" spans="1:20" ht="6" customHeight="1" x14ac:dyDescent="0.3">
      <c r="A37" s="7"/>
      <c r="B37" s="10"/>
      <c r="C37" s="10"/>
      <c r="D37" s="31"/>
      <c r="E37" s="31"/>
      <c r="F37" s="31"/>
      <c r="G37" s="31"/>
      <c r="H37" s="32"/>
      <c r="I37" s="16"/>
      <c r="J37" s="10"/>
      <c r="K37" s="10"/>
      <c r="L37" s="31"/>
      <c r="M37" s="31"/>
      <c r="N37" s="31"/>
      <c r="O37" s="31"/>
      <c r="P37" s="32"/>
    </row>
    <row r="38" spans="1:20" ht="15" customHeight="1" x14ac:dyDescent="0.35">
      <c r="A38" s="7"/>
      <c r="B38" s="22" t="s">
        <v>26</v>
      </c>
      <c r="C38" s="10"/>
      <c r="D38" s="37">
        <f>SUM(D40:D41)</f>
        <v>88.210000000000008</v>
      </c>
      <c r="E38" s="37">
        <f>SUM(E40:E41)</f>
        <v>239.4</v>
      </c>
      <c r="F38" s="37">
        <f>SUM(F40:F41)</f>
        <v>306.89</v>
      </c>
      <c r="G38" s="37">
        <f>SUM(G40:G41)</f>
        <v>300</v>
      </c>
      <c r="H38" s="37"/>
      <c r="I38" s="16"/>
      <c r="J38" s="10"/>
      <c r="K38" s="10"/>
      <c r="L38" s="31"/>
      <c r="M38" s="31"/>
      <c r="N38" s="31"/>
      <c r="O38" s="31"/>
      <c r="P38" s="32"/>
    </row>
    <row r="39" spans="1:20" ht="6" customHeight="1" x14ac:dyDescent="0.3">
      <c r="A39" s="7"/>
      <c r="B39" s="10"/>
      <c r="C39" s="10"/>
      <c r="D39" s="31"/>
      <c r="E39" s="31"/>
      <c r="F39" s="31"/>
      <c r="G39" s="31"/>
      <c r="H39" s="32"/>
      <c r="I39" s="16"/>
      <c r="J39" s="10"/>
      <c r="K39" s="10"/>
      <c r="L39" s="31"/>
      <c r="M39" s="31"/>
      <c r="N39" s="31"/>
      <c r="O39" s="31"/>
      <c r="P39" s="32"/>
    </row>
    <row r="40" spans="1:20" ht="13.5" customHeight="1" x14ac:dyDescent="0.3">
      <c r="A40" s="7"/>
      <c r="B40" s="10"/>
      <c r="C40" s="10" t="s">
        <v>85</v>
      </c>
      <c r="D40" s="31">
        <v>73.010000000000005</v>
      </c>
      <c r="E40" s="31">
        <v>223</v>
      </c>
      <c r="F40" s="31">
        <v>293.39</v>
      </c>
      <c r="G40" s="31">
        <v>300</v>
      </c>
      <c r="H40" s="32"/>
      <c r="I40" s="16"/>
      <c r="J40" s="10"/>
      <c r="K40" s="10"/>
      <c r="L40" s="31"/>
      <c r="M40" s="31"/>
      <c r="N40" s="31"/>
      <c r="O40" s="31"/>
      <c r="P40" s="32"/>
    </row>
    <row r="41" spans="1:20" ht="13.5" customHeight="1" x14ac:dyDescent="0.3">
      <c r="A41" s="7"/>
      <c r="B41" s="10"/>
      <c r="C41" s="10" t="s">
        <v>28</v>
      </c>
      <c r="D41" s="31">
        <v>15.2</v>
      </c>
      <c r="E41" s="31">
        <v>16.399999999999999</v>
      </c>
      <c r="F41" s="31">
        <v>13.5</v>
      </c>
      <c r="G41" s="31"/>
      <c r="H41" s="32"/>
      <c r="I41" s="16"/>
      <c r="J41" s="10"/>
      <c r="K41" s="10"/>
      <c r="L41" s="31"/>
      <c r="M41" s="31"/>
      <c r="N41" s="31"/>
      <c r="O41" s="31"/>
      <c r="P41" s="32"/>
    </row>
    <row r="42" spans="1:20" ht="6" customHeight="1" x14ac:dyDescent="0.3">
      <c r="A42" s="7"/>
      <c r="B42" s="10"/>
      <c r="C42" s="10"/>
      <c r="D42" s="31"/>
      <c r="E42" s="31"/>
      <c r="F42" s="31"/>
      <c r="G42" s="31"/>
      <c r="H42" s="32"/>
      <c r="I42" s="16"/>
      <c r="J42" s="10"/>
      <c r="K42" s="10"/>
      <c r="L42" s="31"/>
      <c r="M42" s="31"/>
      <c r="N42" s="31"/>
      <c r="O42" s="31"/>
      <c r="P42" s="32"/>
    </row>
    <row r="43" spans="1:20" ht="15" customHeight="1" x14ac:dyDescent="0.35">
      <c r="A43" s="7"/>
      <c r="B43" s="22" t="s">
        <v>29</v>
      </c>
      <c r="C43" s="10"/>
      <c r="D43" s="46">
        <f>SUM(D45:D46)</f>
        <v>500</v>
      </c>
      <c r="E43" s="46">
        <f>SUM(E45:E46)</f>
        <v>500</v>
      </c>
      <c r="F43" s="46">
        <f>SUM(F45:F46)</f>
        <v>0</v>
      </c>
      <c r="G43" s="46">
        <f>SUM(G45:G46)</f>
        <v>0</v>
      </c>
      <c r="H43" s="46"/>
      <c r="I43" s="16"/>
      <c r="J43" s="22"/>
      <c r="K43" s="10"/>
      <c r="L43" s="30"/>
      <c r="M43" s="30"/>
      <c r="N43" s="30"/>
      <c r="O43" s="30"/>
      <c r="P43" s="33"/>
    </row>
    <row r="44" spans="1:20" ht="6" customHeight="1" x14ac:dyDescent="0.35">
      <c r="A44" s="7"/>
      <c r="B44" s="22"/>
      <c r="C44" s="10"/>
      <c r="D44" s="46"/>
      <c r="E44" s="46"/>
      <c r="F44" s="46"/>
      <c r="G44" s="46"/>
      <c r="H44" s="46"/>
      <c r="I44" s="16"/>
      <c r="J44" s="22"/>
      <c r="K44" s="10"/>
      <c r="L44" s="30"/>
      <c r="M44" s="30"/>
      <c r="N44" s="30"/>
      <c r="O44" s="30"/>
      <c r="P44" s="33"/>
    </row>
    <row r="45" spans="1:20" ht="15" customHeight="1" x14ac:dyDescent="0.3">
      <c r="A45" s="7"/>
      <c r="B45" s="10"/>
      <c r="C45" s="10" t="s">
        <v>93</v>
      </c>
      <c r="D45" s="31">
        <v>500</v>
      </c>
      <c r="E45" s="31">
        <v>500</v>
      </c>
      <c r="F45" s="31"/>
      <c r="G45" s="39"/>
      <c r="H45" s="40"/>
      <c r="I45" s="16"/>
      <c r="J45" s="10"/>
      <c r="K45" s="10"/>
      <c r="L45" s="31"/>
      <c r="M45" s="31"/>
      <c r="N45" s="31"/>
      <c r="O45" s="31"/>
      <c r="P45" s="32"/>
      <c r="T45" s="58"/>
    </row>
    <row r="46" spans="1:20" ht="15" customHeight="1" x14ac:dyDescent="0.3">
      <c r="A46" s="7"/>
      <c r="B46" s="10"/>
      <c r="C46" s="10" t="s">
        <v>102</v>
      </c>
      <c r="D46" s="31"/>
      <c r="E46" s="31"/>
      <c r="F46" s="31"/>
      <c r="G46" s="39"/>
      <c r="H46" s="40"/>
      <c r="I46" s="16"/>
      <c r="J46" s="10"/>
      <c r="K46" s="10"/>
      <c r="L46" s="31"/>
      <c r="M46" s="31"/>
      <c r="N46" s="31"/>
      <c r="O46" s="31"/>
      <c r="P46" s="32"/>
    </row>
    <row r="47" spans="1:20" ht="6" customHeight="1" x14ac:dyDescent="0.3">
      <c r="A47" s="7"/>
      <c r="B47" s="10"/>
      <c r="C47" s="10"/>
      <c r="D47" s="39"/>
      <c r="E47" s="39"/>
      <c r="F47" s="39"/>
      <c r="G47" s="39"/>
      <c r="H47" s="40"/>
      <c r="I47" s="16"/>
      <c r="J47" s="10"/>
      <c r="K47" s="10"/>
      <c r="L47" s="31"/>
      <c r="M47" s="31"/>
      <c r="N47" s="31"/>
      <c r="O47" s="31"/>
      <c r="P47" s="32"/>
    </row>
    <row r="48" spans="1:20" ht="15" customHeight="1" x14ac:dyDescent="0.35">
      <c r="A48" s="7"/>
      <c r="B48" s="22"/>
      <c r="C48" s="10" t="s">
        <v>30</v>
      </c>
      <c r="D48" s="37">
        <f>D8+D17+D24+D38+D43</f>
        <v>54295.360000000001</v>
      </c>
      <c r="E48" s="37">
        <f>E8+E17+E24+E38+E43</f>
        <v>54961.04</v>
      </c>
      <c r="F48" s="37">
        <f>F8+F17+F24+F38+F43</f>
        <v>52578.69</v>
      </c>
      <c r="G48" s="37">
        <f>G8+G17+G24+G38+G43</f>
        <v>44450</v>
      </c>
      <c r="H48" s="38"/>
      <c r="I48" s="16"/>
      <c r="J48" s="22"/>
      <c r="K48" s="10" t="s">
        <v>31</v>
      </c>
      <c r="L48" s="37">
        <f>L8+L17+L24</f>
        <v>52478.05</v>
      </c>
      <c r="M48" s="37">
        <f>M8+M17+M24</f>
        <v>53435.07</v>
      </c>
      <c r="N48" s="37">
        <f>N8+N17+N24</f>
        <v>54045.790000000008</v>
      </c>
      <c r="O48" s="37">
        <f>O8+O17+O24</f>
        <v>44450</v>
      </c>
      <c r="P48" s="38"/>
    </row>
    <row r="49" spans="1:16" ht="6" customHeight="1" x14ac:dyDescent="0.3">
      <c r="A49" s="7"/>
      <c r="B49" s="10"/>
      <c r="C49" s="10"/>
      <c r="D49" s="31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1"/>
      <c r="P49" s="32"/>
    </row>
    <row r="50" spans="1:16" ht="24" customHeight="1" thickBot="1" x14ac:dyDescent="0.4">
      <c r="A50" s="14"/>
      <c r="B50" s="15" t="s">
        <v>53</v>
      </c>
      <c r="C50" s="23"/>
      <c r="D50" s="51" t="s">
        <v>80</v>
      </c>
      <c r="E50" s="51" t="s">
        <v>80</v>
      </c>
      <c r="F50" s="51">
        <f>N48-F48</f>
        <v>1467.1000000000058</v>
      </c>
      <c r="G50" s="51">
        <f>O48-G48</f>
        <v>0</v>
      </c>
      <c r="H50" s="55"/>
      <c r="I50" s="25"/>
      <c r="J50" s="24" t="s">
        <v>52</v>
      </c>
      <c r="K50" s="23"/>
      <c r="L50" s="51">
        <v>1816.81</v>
      </c>
      <c r="M50" s="51">
        <v>1525.97</v>
      </c>
      <c r="N50" s="51" t="s">
        <v>80</v>
      </c>
      <c r="O50" s="51" t="s">
        <v>80</v>
      </c>
      <c r="P50" s="35"/>
    </row>
    <row r="51" spans="1:16" ht="6" customHeight="1" thickTop="1" thickBot="1" x14ac:dyDescent="0.35">
      <c r="A51" s="9"/>
      <c r="B51" s="12"/>
      <c r="C51" s="12"/>
      <c r="D51" s="12"/>
      <c r="E51" s="12"/>
      <c r="F51" s="12"/>
      <c r="G51" s="12"/>
      <c r="H51" s="13"/>
      <c r="I51" s="17"/>
      <c r="J51" s="12"/>
      <c r="K51" s="12"/>
      <c r="L51" s="12"/>
      <c r="M51" s="12"/>
      <c r="N51" s="12"/>
      <c r="O51" s="12"/>
      <c r="P51" s="13"/>
    </row>
    <row r="52" spans="1:16" ht="6" customHeight="1" x14ac:dyDescent="0.3">
      <c r="A52" s="4"/>
      <c r="B52" s="18"/>
      <c r="C52" s="18"/>
      <c r="D52" s="18"/>
      <c r="E52" s="18"/>
      <c r="F52" s="18"/>
      <c r="G52" s="18"/>
      <c r="H52" s="18"/>
      <c r="I52" s="52"/>
      <c r="J52" s="18"/>
      <c r="K52" s="18"/>
      <c r="L52" s="18"/>
      <c r="M52" s="18"/>
      <c r="N52" s="18"/>
      <c r="O52" s="18"/>
      <c r="P52" s="19"/>
    </row>
    <row r="53" spans="1:16" ht="18" x14ac:dyDescent="0.35">
      <c r="A53" s="7"/>
      <c r="B53" s="10"/>
      <c r="C53" s="10"/>
      <c r="D53" s="48">
        <f>D48</f>
        <v>54295.360000000001</v>
      </c>
      <c r="E53" s="48">
        <f>E48</f>
        <v>54961.04</v>
      </c>
      <c r="F53" s="48">
        <f>F48+F50</f>
        <v>54045.790000000008</v>
      </c>
      <c r="G53" s="48">
        <f>G48+G50</f>
        <v>44450</v>
      </c>
      <c r="H53" s="48"/>
      <c r="I53" s="53"/>
      <c r="J53" s="10"/>
      <c r="K53" s="10"/>
      <c r="L53" s="48">
        <f>L48+L50</f>
        <v>54294.86</v>
      </c>
      <c r="M53" s="48">
        <f>M48+M50</f>
        <v>54961.04</v>
      </c>
      <c r="N53" s="48">
        <f>N48</f>
        <v>54045.790000000008</v>
      </c>
      <c r="O53" s="48">
        <f>O48</f>
        <v>44450</v>
      </c>
      <c r="P53" s="50"/>
    </row>
    <row r="54" spans="1:16" ht="6" customHeight="1" thickBot="1" x14ac:dyDescent="0.35">
      <c r="A54" s="9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3"/>
    </row>
    <row r="55" spans="1:16" ht="6" customHeight="1" x14ac:dyDescent="0.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3">
      <c r="B56" s="10"/>
      <c r="C56" s="10"/>
      <c r="D56" s="10"/>
      <c r="E56" s="36"/>
      <c r="F56" s="36"/>
      <c r="G56" s="36"/>
      <c r="H56" s="10"/>
      <c r="I56" s="10"/>
      <c r="J56" s="10"/>
      <c r="K56" s="10"/>
      <c r="L56" s="10"/>
      <c r="M56" s="10"/>
      <c r="N56" s="10"/>
      <c r="O56" s="10"/>
      <c r="P56" s="10"/>
    </row>
    <row r="57" spans="1:16" x14ac:dyDescent="0.3">
      <c r="B57" s="10"/>
      <c r="C57" s="10"/>
      <c r="D57" s="36"/>
      <c r="E57" s="36"/>
      <c r="F57" s="36"/>
      <c r="G57" s="36"/>
      <c r="H57" s="36"/>
      <c r="I57" s="10"/>
      <c r="J57" s="10"/>
      <c r="K57" s="36"/>
      <c r="L57" s="36"/>
      <c r="M57" s="10"/>
      <c r="N57" s="10"/>
      <c r="O57" s="10"/>
      <c r="P57" s="10"/>
    </row>
    <row r="58" spans="1:16" x14ac:dyDescent="0.3">
      <c r="B58" s="10"/>
      <c r="C58" s="10"/>
      <c r="D58" s="10"/>
      <c r="E58" s="10"/>
      <c r="F58" s="10"/>
      <c r="G58" s="10"/>
      <c r="H58" s="36"/>
      <c r="I58" s="10"/>
      <c r="J58" s="10"/>
      <c r="K58" s="36"/>
      <c r="L58" s="36"/>
      <c r="M58" s="10"/>
      <c r="N58" s="10"/>
      <c r="O58" s="10"/>
      <c r="P58" s="10"/>
    </row>
    <row r="59" spans="1:16" x14ac:dyDescent="0.3">
      <c r="B59" s="10"/>
      <c r="C59" s="10"/>
      <c r="D59" s="10"/>
      <c r="E59" s="36"/>
      <c r="F59" s="36"/>
      <c r="G59" s="36"/>
      <c r="H59" s="10"/>
      <c r="I59" s="10"/>
      <c r="J59" s="10"/>
      <c r="K59" s="10"/>
      <c r="L59" s="10"/>
      <c r="M59" s="10" t="s">
        <v>112</v>
      </c>
      <c r="N59" s="10"/>
      <c r="O59" s="10"/>
      <c r="P59" s="10"/>
    </row>
    <row r="60" spans="1:1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 x14ac:dyDescent="0.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</sheetData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0"/>
  <sheetViews>
    <sheetView topLeftCell="D34" zoomScaleNormal="100" workbookViewId="0">
      <selection activeCell="G13" sqref="G13"/>
    </sheetView>
  </sheetViews>
  <sheetFormatPr baseColWidth="10" defaultColWidth="11.42578125" defaultRowHeight="16.5" x14ac:dyDescent="0.3"/>
  <cols>
    <col min="1" max="1" width="1" style="1" customWidth="1"/>
    <col min="2" max="2" width="1.7109375" style="1" customWidth="1"/>
    <col min="3" max="3" width="24.7109375" style="1" customWidth="1"/>
    <col min="4" max="7" width="14.7109375" style="1" customWidth="1"/>
    <col min="8" max="9" width="1" style="1" customWidth="1"/>
    <col min="10" max="10" width="1.7109375" style="1" customWidth="1"/>
    <col min="11" max="11" width="20.7109375" style="1" customWidth="1"/>
    <col min="12" max="15" width="14.7109375" style="1" customWidth="1"/>
    <col min="16" max="16" width="1" style="1" customWidth="1"/>
    <col min="17" max="17" width="3.28515625" style="1" customWidth="1"/>
    <col min="18" max="19" width="11.42578125" style="1"/>
    <col min="20" max="20" width="13.42578125" style="1" bestFit="1" customWidth="1"/>
    <col min="21" max="16384" width="11.42578125" style="1"/>
  </cols>
  <sheetData>
    <row r="1" spans="1:16" s="2" customFormat="1" ht="34.5" customHeight="1" x14ac:dyDescent="0.6">
      <c r="A1" s="2" t="s">
        <v>0</v>
      </c>
      <c r="D1" s="3" t="s">
        <v>114</v>
      </c>
    </row>
    <row r="2" spans="1:16" ht="6" customHeight="1" thickBot="1" x14ac:dyDescent="0.35"/>
    <row r="3" spans="1:16" ht="6" customHeight="1" x14ac:dyDescent="0.3">
      <c r="A3" s="4"/>
      <c r="B3" s="5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5"/>
      <c r="P3" s="6"/>
    </row>
    <row r="4" spans="1:16" ht="17.25" customHeight="1" x14ac:dyDescent="0.4">
      <c r="A4" s="7"/>
      <c r="C4" s="54" t="s">
        <v>1</v>
      </c>
      <c r="D4" s="47"/>
      <c r="H4" s="8"/>
      <c r="I4" s="7"/>
      <c r="K4" s="54" t="s">
        <v>2</v>
      </c>
      <c r="L4" s="47"/>
      <c r="P4" s="8"/>
    </row>
    <row r="5" spans="1:16" x14ac:dyDescent="0.3">
      <c r="A5" s="7"/>
      <c r="B5" s="10"/>
      <c r="C5" s="10"/>
      <c r="D5" s="26" t="s">
        <v>105</v>
      </c>
      <c r="E5" s="26" t="s">
        <v>108</v>
      </c>
      <c r="F5" s="26" t="s">
        <v>111</v>
      </c>
      <c r="G5" s="26" t="s">
        <v>115</v>
      </c>
      <c r="H5" s="27"/>
      <c r="I5" s="28"/>
      <c r="J5" s="22"/>
      <c r="K5" s="22"/>
      <c r="L5" s="26" t="s">
        <v>105</v>
      </c>
      <c r="M5" s="26" t="s">
        <v>108</v>
      </c>
      <c r="N5" s="26" t="s">
        <v>111</v>
      </c>
      <c r="O5" s="26" t="s">
        <v>115</v>
      </c>
      <c r="P5" s="27"/>
    </row>
    <row r="6" spans="1:16" ht="13.5" customHeight="1" x14ac:dyDescent="0.3">
      <c r="A6" s="7"/>
      <c r="B6" s="10"/>
      <c r="C6" s="10"/>
      <c r="D6" s="26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/>
      <c r="O6" s="26" t="s">
        <v>50</v>
      </c>
      <c r="P6" s="27"/>
    </row>
    <row r="7" spans="1:16" ht="6" customHeight="1" x14ac:dyDescent="0.3">
      <c r="A7" s="7"/>
      <c r="B7" s="10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0"/>
      <c r="P7" s="11"/>
    </row>
    <row r="8" spans="1:16" ht="15" customHeight="1" x14ac:dyDescent="0.35">
      <c r="A8" s="7"/>
      <c r="B8" s="22" t="s">
        <v>3</v>
      </c>
      <c r="C8" s="10"/>
      <c r="D8" s="37">
        <f>SUM(D10:D13)</f>
        <v>1918.15</v>
      </c>
      <c r="E8" s="37">
        <f>SUM(E10:E13)</f>
        <v>1877.55</v>
      </c>
      <c r="F8" s="37">
        <f>SUM(F10:F13)</f>
        <v>1737.6999999999998</v>
      </c>
      <c r="G8" s="37">
        <f>SUM(G10:G13)</f>
        <v>0</v>
      </c>
      <c r="H8" s="37"/>
      <c r="I8" s="16"/>
      <c r="J8" s="22" t="s">
        <v>32</v>
      </c>
      <c r="K8" s="10"/>
      <c r="L8" s="37">
        <f>SUM(L10:L15)</f>
        <v>43721.93</v>
      </c>
      <c r="M8" s="37">
        <f>SUM(M10:M15)</f>
        <v>38209.440000000002</v>
      </c>
      <c r="N8" s="37">
        <f>SUM(N10:N15)</f>
        <v>36307.550000000003</v>
      </c>
      <c r="O8" s="37">
        <f>SUM(O10:O14)</f>
        <v>0</v>
      </c>
      <c r="P8" s="38"/>
    </row>
    <row r="9" spans="1:16" ht="6" customHeight="1" x14ac:dyDescent="0.3">
      <c r="A9" s="7"/>
      <c r="B9" s="10"/>
      <c r="C9" s="10"/>
      <c r="D9" s="31"/>
      <c r="E9" s="31"/>
      <c r="F9" s="31"/>
      <c r="G9" s="31"/>
      <c r="H9" s="32"/>
      <c r="I9" s="16"/>
      <c r="J9" s="10"/>
      <c r="K9" s="10"/>
      <c r="L9" s="31"/>
      <c r="M9" s="31"/>
      <c r="N9" s="31"/>
      <c r="O9" s="31"/>
      <c r="P9" s="32"/>
    </row>
    <row r="10" spans="1:16" ht="13.5" customHeight="1" x14ac:dyDescent="0.3">
      <c r="A10" s="7"/>
      <c r="B10" s="10"/>
      <c r="C10" s="10" t="s">
        <v>4</v>
      </c>
      <c r="D10" s="31">
        <v>522.5</v>
      </c>
      <c r="E10" s="31"/>
      <c r="F10" s="31">
        <v>727.6</v>
      </c>
      <c r="G10" s="31"/>
      <c r="H10" s="32"/>
      <c r="I10" s="16"/>
      <c r="J10" s="10"/>
      <c r="K10" s="10" t="s">
        <v>33</v>
      </c>
      <c r="L10" s="31">
        <v>13905</v>
      </c>
      <c r="M10" s="31">
        <v>13315</v>
      </c>
      <c r="N10" s="31">
        <v>12147</v>
      </c>
      <c r="O10" s="31"/>
      <c r="P10" s="32"/>
    </row>
    <row r="11" spans="1:16" ht="13.5" customHeight="1" x14ac:dyDescent="0.3">
      <c r="A11" s="7"/>
      <c r="B11" s="10"/>
      <c r="C11" s="10" t="s">
        <v>11</v>
      </c>
      <c r="D11" s="31">
        <v>745</v>
      </c>
      <c r="E11" s="31">
        <f>878.85+360</f>
        <v>1238.8499999999999</v>
      </c>
      <c r="F11" s="31">
        <v>421</v>
      </c>
      <c r="G11" s="31"/>
      <c r="H11" s="32"/>
      <c r="I11" s="16"/>
      <c r="J11" s="10"/>
      <c r="K11" s="10" t="s">
        <v>34</v>
      </c>
      <c r="L11" s="31">
        <v>29484.93</v>
      </c>
      <c r="M11" s="31">
        <v>24601.439999999999</v>
      </c>
      <c r="N11" s="31">
        <f>23726.55+40</f>
        <v>23766.55</v>
      </c>
      <c r="O11" s="31"/>
      <c r="P11" s="32"/>
    </row>
    <row r="12" spans="1:16" ht="13.5" customHeight="1" x14ac:dyDescent="0.3">
      <c r="A12" s="7"/>
      <c r="B12" s="10"/>
      <c r="C12" s="10" t="s">
        <v>9</v>
      </c>
      <c r="D12" s="31">
        <v>650.65</v>
      </c>
      <c r="E12" s="31">
        <v>638.70000000000005</v>
      </c>
      <c r="F12" s="31">
        <v>589.1</v>
      </c>
      <c r="G12" s="31"/>
      <c r="H12" s="32"/>
      <c r="I12" s="16"/>
      <c r="J12" s="10"/>
      <c r="K12" s="10" t="s">
        <v>117</v>
      </c>
      <c r="L12" s="31"/>
      <c r="M12" s="31"/>
      <c r="N12" s="31">
        <v>170</v>
      </c>
      <c r="O12" s="31"/>
      <c r="P12" s="32"/>
    </row>
    <row r="13" spans="1:16" ht="13.5" customHeight="1" x14ac:dyDescent="0.3">
      <c r="A13" s="7"/>
      <c r="B13" s="10"/>
      <c r="C13" s="10" t="s">
        <v>100</v>
      </c>
      <c r="D13" s="31"/>
      <c r="E13" s="31"/>
      <c r="F13" s="31"/>
      <c r="G13" s="31"/>
      <c r="H13" s="32"/>
      <c r="I13" s="16"/>
      <c r="J13" s="10"/>
      <c r="K13" s="10" t="s">
        <v>101</v>
      </c>
      <c r="L13" s="31">
        <v>332</v>
      </c>
      <c r="M13" s="31">
        <v>293</v>
      </c>
      <c r="N13" s="31">
        <v>224</v>
      </c>
      <c r="O13" s="31"/>
      <c r="P13" s="32"/>
    </row>
    <row r="14" spans="1:16" ht="13.5" customHeight="1" x14ac:dyDescent="0.3">
      <c r="A14" s="7"/>
      <c r="B14" s="10"/>
      <c r="C14" s="10"/>
      <c r="D14" s="31"/>
      <c r="E14" s="31"/>
      <c r="F14" s="31"/>
      <c r="G14" s="31"/>
      <c r="H14" s="32"/>
      <c r="I14" s="16"/>
      <c r="J14" s="10"/>
      <c r="K14" s="10"/>
      <c r="L14" s="31"/>
      <c r="M14" s="31"/>
      <c r="N14" s="31"/>
      <c r="O14" s="31"/>
      <c r="P14" s="32"/>
    </row>
    <row r="15" spans="1:16" ht="13.5" customHeight="1" x14ac:dyDescent="0.3">
      <c r="A15" s="7"/>
      <c r="B15" s="10"/>
      <c r="C15" s="10"/>
      <c r="D15" s="31"/>
      <c r="E15" s="31"/>
      <c r="F15" s="31"/>
      <c r="G15" s="31"/>
      <c r="H15" s="32"/>
      <c r="I15" s="16"/>
      <c r="J15" s="10"/>
      <c r="K15" s="10"/>
      <c r="L15" s="31"/>
      <c r="M15" s="31"/>
      <c r="N15" s="31"/>
      <c r="O15" s="31"/>
      <c r="P15" s="32"/>
    </row>
    <row r="16" spans="1:16" ht="6" customHeight="1" x14ac:dyDescent="0.3">
      <c r="A16" s="7"/>
      <c r="B16" s="10"/>
      <c r="C16" s="10"/>
      <c r="D16" s="31"/>
      <c r="E16" s="31"/>
      <c r="F16" s="31"/>
      <c r="G16" s="31"/>
      <c r="H16" s="32"/>
      <c r="I16" s="16"/>
      <c r="J16" s="10"/>
      <c r="K16" s="10"/>
      <c r="L16" s="31"/>
      <c r="M16" s="31"/>
      <c r="N16" s="31"/>
      <c r="O16" s="31"/>
      <c r="P16" s="32"/>
    </row>
    <row r="17" spans="1:16" ht="15.75" customHeight="1" x14ac:dyDescent="0.35">
      <c r="A17" s="7"/>
      <c r="B17" s="22" t="s">
        <v>12</v>
      </c>
      <c r="C17" s="10"/>
      <c r="D17" s="37">
        <f>SUM(D19:D21)</f>
        <v>30037.200000000001</v>
      </c>
      <c r="E17" s="37">
        <f>SUM(E19:E21)</f>
        <v>30042.400000000001</v>
      </c>
      <c r="F17" s="37">
        <f>SUM(F19:F21)</f>
        <v>30043.200000000001</v>
      </c>
      <c r="G17" s="37">
        <f>SUM(G19:G21)</f>
        <v>0</v>
      </c>
      <c r="H17" s="37"/>
      <c r="I17" s="28"/>
      <c r="J17" s="22" t="s">
        <v>39</v>
      </c>
      <c r="K17" s="22"/>
      <c r="L17" s="37">
        <f>SUM(L19:L22)</f>
        <v>11691.35</v>
      </c>
      <c r="M17" s="37">
        <f>SUM(M19:M22)</f>
        <v>11951.6</v>
      </c>
      <c r="N17" s="37">
        <f>SUM(N19:N22)</f>
        <v>13226.7</v>
      </c>
      <c r="O17" s="37">
        <f>SUM(O19:O21)</f>
        <v>0</v>
      </c>
      <c r="P17" s="38"/>
    </row>
    <row r="18" spans="1:16" ht="6" customHeight="1" x14ac:dyDescent="0.3">
      <c r="A18" s="7"/>
      <c r="B18" s="10"/>
      <c r="C18" s="10"/>
      <c r="D18" s="31"/>
      <c r="E18" s="31"/>
      <c r="F18" s="31"/>
      <c r="G18" s="31"/>
      <c r="H18" s="32"/>
      <c r="I18" s="16"/>
      <c r="J18" s="10"/>
      <c r="K18" s="10"/>
      <c r="L18" s="31"/>
      <c r="M18" s="31"/>
      <c r="N18" s="31"/>
      <c r="O18" s="31"/>
      <c r="P18" s="32"/>
    </row>
    <row r="19" spans="1:16" ht="13.5" customHeight="1" x14ac:dyDescent="0.3">
      <c r="A19" s="7"/>
      <c r="B19" s="10"/>
      <c r="C19" s="10" t="s">
        <v>13</v>
      </c>
      <c r="D19" s="31">
        <v>30000</v>
      </c>
      <c r="E19" s="31">
        <v>30000</v>
      </c>
      <c r="F19" s="31">
        <v>30000</v>
      </c>
      <c r="G19" s="31"/>
      <c r="H19" s="32"/>
      <c r="I19" s="16"/>
      <c r="J19" s="10"/>
      <c r="K19" s="10" t="s">
        <v>57</v>
      </c>
      <c r="L19" s="31">
        <v>9141.35</v>
      </c>
      <c r="M19" s="31">
        <v>9241.6</v>
      </c>
      <c r="N19" s="31">
        <v>8525.2000000000007</v>
      </c>
      <c r="O19" s="31"/>
      <c r="P19" s="32"/>
    </row>
    <row r="20" spans="1:16" ht="13.5" customHeight="1" x14ac:dyDescent="0.3">
      <c r="A20" s="7"/>
      <c r="B20" s="10"/>
      <c r="C20" s="10"/>
      <c r="D20" s="31"/>
      <c r="E20" s="31"/>
      <c r="F20" s="31"/>
      <c r="G20" s="31"/>
      <c r="H20" s="32"/>
      <c r="I20" s="16"/>
      <c r="J20" s="10"/>
      <c r="K20" s="10" t="s">
        <v>116</v>
      </c>
      <c r="L20" s="31"/>
      <c r="M20" s="31"/>
      <c r="N20" s="31">
        <v>2312.5</v>
      </c>
      <c r="O20" s="31"/>
      <c r="P20" s="32"/>
    </row>
    <row r="21" spans="1:16" ht="13.5" customHeight="1" x14ac:dyDescent="0.3">
      <c r="A21" s="7"/>
      <c r="B21" s="10"/>
      <c r="C21" s="10" t="s">
        <v>15</v>
      </c>
      <c r="D21" s="31">
        <v>37.200000000000003</v>
      </c>
      <c r="E21" s="31">
        <v>42.4</v>
      </c>
      <c r="F21" s="31">
        <v>43.2</v>
      </c>
      <c r="G21" s="31"/>
      <c r="H21" s="32"/>
      <c r="I21" s="16"/>
      <c r="J21" s="10"/>
      <c r="K21" s="10" t="s">
        <v>96</v>
      </c>
      <c r="L21" s="31">
        <v>2020</v>
      </c>
      <c r="M21" s="31">
        <v>2230</v>
      </c>
      <c r="N21" s="31">
        <v>2049</v>
      </c>
      <c r="O21" s="31"/>
      <c r="P21" s="32"/>
    </row>
    <row r="22" spans="1:16" ht="13.5" customHeight="1" x14ac:dyDescent="0.3">
      <c r="A22" s="7"/>
      <c r="B22" s="10"/>
      <c r="C22" s="10"/>
      <c r="D22" s="31"/>
      <c r="E22" s="31"/>
      <c r="F22" s="31"/>
      <c r="G22" s="31"/>
      <c r="H22" s="32"/>
      <c r="I22" s="16"/>
      <c r="J22" s="10"/>
      <c r="K22" s="10" t="s">
        <v>106</v>
      </c>
      <c r="L22" s="31">
        <v>530</v>
      </c>
      <c r="M22" s="31">
        <v>480</v>
      </c>
      <c r="N22" s="31">
        <v>340</v>
      </c>
      <c r="O22" s="31"/>
      <c r="P22" s="32"/>
    </row>
    <row r="23" spans="1:16" ht="6" customHeight="1" x14ac:dyDescent="0.3">
      <c r="A23" s="7"/>
      <c r="B23" s="10"/>
      <c r="C23" s="10"/>
      <c r="D23" s="31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1"/>
      <c r="P23" s="32"/>
    </row>
    <row r="24" spans="1:16" ht="15.75" customHeight="1" x14ac:dyDescent="0.35">
      <c r="A24" s="7"/>
      <c r="B24" s="22" t="s">
        <v>20</v>
      </c>
      <c r="C24" s="10"/>
      <c r="D24" s="37">
        <f>SUM(D26:D35)</f>
        <v>22252.55</v>
      </c>
      <c r="E24" s="37">
        <f>SUM(E26:E35)</f>
        <v>21787.200000000001</v>
      </c>
      <c r="F24" s="37">
        <f>SUM(F26:F35)</f>
        <v>22440.739999999998</v>
      </c>
      <c r="G24" s="37">
        <f>SUM(G26:G34)</f>
        <v>0</v>
      </c>
      <c r="H24" s="37"/>
      <c r="I24" s="28"/>
      <c r="J24" s="22" t="s">
        <v>40</v>
      </c>
      <c r="K24" s="22"/>
      <c r="L24" s="37">
        <f>SUM(L26:L31)</f>
        <v>752.11</v>
      </c>
      <c r="M24" s="37">
        <f>SUM(M26:M31)</f>
        <v>2317.0100000000002</v>
      </c>
      <c r="N24" s="37">
        <f>SUM(N26:N31)</f>
        <v>3900.82</v>
      </c>
      <c r="O24" s="37">
        <f>SUM(O26:O27)</f>
        <v>0</v>
      </c>
      <c r="P24" s="38"/>
    </row>
    <row r="25" spans="1:16" ht="6" customHeight="1" x14ac:dyDescent="0.3">
      <c r="A25" s="7"/>
      <c r="B25" s="10"/>
      <c r="C25" s="10"/>
      <c r="D25" s="31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1"/>
      <c r="P25" s="32"/>
    </row>
    <row r="26" spans="1:16" ht="13.5" customHeight="1" x14ac:dyDescent="0.3">
      <c r="A26" s="7"/>
      <c r="B26" s="10"/>
      <c r="C26" s="10" t="s">
        <v>21</v>
      </c>
      <c r="D26" s="31">
        <v>5448.39</v>
      </c>
      <c r="E26" s="31">
        <v>4470.26</v>
      </c>
      <c r="F26" s="31">
        <v>4228.34</v>
      </c>
      <c r="G26" s="31"/>
      <c r="H26" s="32"/>
      <c r="I26" s="16"/>
      <c r="J26" s="10"/>
      <c r="K26" s="10" t="s">
        <v>41</v>
      </c>
      <c r="L26" s="31">
        <v>375.11</v>
      </c>
      <c r="M26" s="31">
        <v>317.01</v>
      </c>
      <c r="N26" s="31">
        <v>300.82</v>
      </c>
      <c r="O26" s="31"/>
      <c r="P26" s="32"/>
    </row>
    <row r="27" spans="1:16" ht="13.5" customHeight="1" x14ac:dyDescent="0.3">
      <c r="A27" s="7"/>
      <c r="B27" s="10"/>
      <c r="C27" s="10" t="s">
        <v>57</v>
      </c>
      <c r="D27" s="31">
        <v>7259.06</v>
      </c>
      <c r="E27" s="31">
        <v>8135.04</v>
      </c>
      <c r="F27" s="31">
        <v>8090.8</v>
      </c>
      <c r="G27" s="31"/>
      <c r="H27" s="32"/>
      <c r="I27" s="16"/>
      <c r="J27" s="10"/>
      <c r="K27" s="10" t="s">
        <v>110</v>
      </c>
      <c r="L27" s="31">
        <v>300</v>
      </c>
      <c r="M27" s="31"/>
      <c r="N27" s="31"/>
      <c r="O27" s="31"/>
      <c r="P27" s="32"/>
    </row>
    <row r="28" spans="1:16" ht="13.5" customHeight="1" x14ac:dyDescent="0.3">
      <c r="A28" s="7"/>
      <c r="B28" s="10"/>
      <c r="C28" s="10" t="s">
        <v>116</v>
      </c>
      <c r="D28" s="31"/>
      <c r="E28" s="31"/>
      <c r="F28" s="31">
        <v>1977.5</v>
      </c>
      <c r="G28" s="31"/>
      <c r="H28" s="32"/>
      <c r="I28" s="16"/>
      <c r="J28" s="10"/>
      <c r="K28" s="10" t="s">
        <v>109</v>
      </c>
      <c r="L28" s="31">
        <v>77</v>
      </c>
      <c r="M28" s="31"/>
      <c r="N28" s="31"/>
      <c r="O28" s="31"/>
      <c r="P28" s="32"/>
    </row>
    <row r="29" spans="1:16" ht="13.5" customHeight="1" x14ac:dyDescent="0.3">
      <c r="A29" s="7"/>
      <c r="B29" s="10"/>
      <c r="C29" s="10" t="s">
        <v>96</v>
      </c>
      <c r="D29" s="31">
        <v>1514</v>
      </c>
      <c r="E29" s="31">
        <v>1659.1</v>
      </c>
      <c r="F29" s="31">
        <v>1383</v>
      </c>
      <c r="G29" s="31"/>
      <c r="H29" s="32"/>
      <c r="I29" s="16"/>
      <c r="J29" s="10"/>
      <c r="K29" s="10" t="s">
        <v>113</v>
      </c>
      <c r="L29" s="31"/>
      <c r="M29" s="31">
        <v>2000</v>
      </c>
      <c r="N29" s="31">
        <v>3600</v>
      </c>
      <c r="O29" s="31"/>
      <c r="P29" s="32"/>
    </row>
    <row r="30" spans="1:16" ht="13.5" customHeight="1" x14ac:dyDescent="0.3">
      <c r="A30" s="7"/>
      <c r="B30" s="10"/>
      <c r="C30" s="10" t="s">
        <v>106</v>
      </c>
      <c r="D30" s="31">
        <v>230</v>
      </c>
      <c r="E30" s="31">
        <v>191.5</v>
      </c>
      <c r="F30" s="31">
        <v>167</v>
      </c>
      <c r="G30" s="31"/>
      <c r="H30" s="32"/>
      <c r="I30" s="16"/>
      <c r="J30" s="10"/>
      <c r="K30" s="10"/>
      <c r="L30" s="31"/>
      <c r="M30" s="31"/>
      <c r="N30" s="31"/>
      <c r="O30" s="31"/>
      <c r="P30" s="32"/>
    </row>
    <row r="31" spans="1:16" ht="13.5" customHeight="1" x14ac:dyDescent="0.3">
      <c r="A31" s="7"/>
      <c r="B31" s="10"/>
      <c r="C31" s="10" t="s">
        <v>62</v>
      </c>
      <c r="D31" s="31">
        <v>4376</v>
      </c>
      <c r="E31" s="31">
        <v>4264</v>
      </c>
      <c r="F31" s="31">
        <v>3520</v>
      </c>
      <c r="G31" s="31"/>
      <c r="H31" s="32"/>
      <c r="I31" s="16"/>
      <c r="J31" s="10"/>
      <c r="K31" s="10"/>
      <c r="L31" s="31"/>
      <c r="M31" s="31"/>
      <c r="N31" s="31"/>
      <c r="O31" s="31"/>
      <c r="P31" s="32"/>
    </row>
    <row r="32" spans="1:16" ht="13.5" customHeight="1" x14ac:dyDescent="0.3">
      <c r="A32" s="7"/>
      <c r="B32" s="10"/>
      <c r="C32" s="10" t="s">
        <v>91</v>
      </c>
      <c r="D32" s="31">
        <v>1516</v>
      </c>
      <c r="E32" s="31">
        <v>1363.8</v>
      </c>
      <c r="F32" s="31">
        <v>1212.5999999999999</v>
      </c>
      <c r="G32" s="31"/>
      <c r="H32" s="32"/>
      <c r="I32" s="16"/>
      <c r="J32" s="10"/>
      <c r="K32" s="10"/>
      <c r="L32" s="31"/>
      <c r="M32" s="31"/>
      <c r="N32" s="31"/>
      <c r="O32" s="31"/>
      <c r="P32" s="32"/>
    </row>
    <row r="33" spans="1:20" ht="13.5" customHeight="1" x14ac:dyDescent="0.3">
      <c r="A33" s="7"/>
      <c r="B33" s="10"/>
      <c r="C33" s="10" t="s">
        <v>97</v>
      </c>
      <c r="D33" s="31">
        <v>673.1</v>
      </c>
      <c r="E33" s="31">
        <v>475.5</v>
      </c>
      <c r="F33" s="31">
        <v>579.5</v>
      </c>
      <c r="G33" s="31"/>
      <c r="H33" s="32"/>
      <c r="I33" s="16"/>
      <c r="J33" s="10"/>
      <c r="K33" s="10"/>
      <c r="L33" s="31"/>
      <c r="M33" s="31"/>
      <c r="N33" s="31"/>
      <c r="O33" s="31"/>
      <c r="P33" s="32"/>
    </row>
    <row r="34" spans="1:20" ht="13.5" customHeight="1" x14ac:dyDescent="0.3">
      <c r="A34" s="7"/>
      <c r="B34" s="10"/>
      <c r="C34" s="10" t="s">
        <v>25</v>
      </c>
      <c r="D34" s="31">
        <v>1186</v>
      </c>
      <c r="E34" s="31">
        <v>1178</v>
      </c>
      <c r="F34" s="31">
        <v>1232</v>
      </c>
      <c r="G34" s="31"/>
      <c r="H34" s="32"/>
      <c r="I34" s="16"/>
      <c r="J34" s="10"/>
      <c r="K34" s="10"/>
      <c r="L34" s="31"/>
      <c r="M34" s="31"/>
      <c r="N34" s="31"/>
      <c r="O34" s="31"/>
      <c r="P34" s="32"/>
    </row>
    <row r="35" spans="1:20" ht="13.5" customHeight="1" x14ac:dyDescent="0.3">
      <c r="A35" s="7"/>
      <c r="B35" s="10"/>
      <c r="C35" s="10" t="s">
        <v>22</v>
      </c>
      <c r="D35" s="31">
        <v>50</v>
      </c>
      <c r="E35" s="31">
        <v>50</v>
      </c>
      <c r="F35" s="31">
        <v>50</v>
      </c>
      <c r="G35" s="31"/>
      <c r="H35" s="32"/>
      <c r="I35" s="16"/>
      <c r="J35" s="10"/>
      <c r="K35" s="10"/>
      <c r="L35" s="31"/>
      <c r="M35" s="31"/>
      <c r="N35" s="31"/>
      <c r="O35" s="31"/>
      <c r="P35" s="32"/>
    </row>
    <row r="36" spans="1:20" ht="6" customHeight="1" x14ac:dyDescent="0.3">
      <c r="A36" s="7"/>
      <c r="B36" s="10"/>
      <c r="C36" s="10"/>
      <c r="D36" s="31"/>
      <c r="E36" s="31"/>
      <c r="F36" s="31"/>
      <c r="G36" s="31"/>
      <c r="H36" s="32"/>
      <c r="I36" s="16"/>
      <c r="J36" s="10"/>
      <c r="K36" s="10"/>
      <c r="L36" s="31"/>
      <c r="M36" s="31"/>
      <c r="N36" s="31"/>
      <c r="O36" s="31"/>
      <c r="P36" s="32"/>
    </row>
    <row r="37" spans="1:20" ht="15" customHeight="1" x14ac:dyDescent="0.35">
      <c r="A37" s="7"/>
      <c r="B37" s="22" t="s">
        <v>26</v>
      </c>
      <c r="C37" s="10"/>
      <c r="D37" s="37">
        <f>SUM(D39:D40)</f>
        <v>494.4</v>
      </c>
      <c r="E37" s="37">
        <f>SUM(E39:E40)</f>
        <v>88.210000000000008</v>
      </c>
      <c r="F37" s="37">
        <f>SUM(F39:F40)</f>
        <v>239.4</v>
      </c>
      <c r="G37" s="37">
        <f>SUM(G39:G40)</f>
        <v>0</v>
      </c>
      <c r="H37" s="37"/>
      <c r="I37" s="16"/>
      <c r="J37" s="10"/>
      <c r="K37" s="10"/>
      <c r="L37" s="31"/>
      <c r="M37" s="31"/>
      <c r="N37" s="31"/>
      <c r="O37" s="31"/>
      <c r="P37" s="32"/>
    </row>
    <row r="38" spans="1:20" ht="6" customHeight="1" x14ac:dyDescent="0.3">
      <c r="A38" s="7"/>
      <c r="B38" s="10"/>
      <c r="C38" s="10"/>
      <c r="D38" s="31"/>
      <c r="E38" s="31"/>
      <c r="F38" s="31"/>
      <c r="G38" s="31"/>
      <c r="H38" s="32"/>
      <c r="I38" s="16"/>
      <c r="J38" s="10"/>
      <c r="K38" s="10"/>
      <c r="L38" s="31"/>
      <c r="M38" s="31"/>
      <c r="N38" s="31"/>
      <c r="O38" s="31"/>
      <c r="P38" s="32"/>
    </row>
    <row r="39" spans="1:20" ht="13.5" customHeight="1" x14ac:dyDescent="0.3">
      <c r="A39" s="7"/>
      <c r="B39" s="10"/>
      <c r="C39" s="10" t="s">
        <v>85</v>
      </c>
      <c r="D39" s="31">
        <v>479.4</v>
      </c>
      <c r="E39" s="31">
        <v>73.010000000000005</v>
      </c>
      <c r="F39" s="31">
        <v>223</v>
      </c>
      <c r="G39" s="31"/>
      <c r="H39" s="32"/>
      <c r="I39" s="16"/>
      <c r="J39" s="10"/>
      <c r="K39" s="10"/>
      <c r="L39" s="31"/>
      <c r="M39" s="31"/>
      <c r="N39" s="31"/>
      <c r="O39" s="31"/>
      <c r="P39" s="32"/>
    </row>
    <row r="40" spans="1:20" ht="13.5" customHeight="1" x14ac:dyDescent="0.3">
      <c r="A40" s="7"/>
      <c r="B40" s="10"/>
      <c r="C40" s="10" t="s">
        <v>28</v>
      </c>
      <c r="D40" s="31">
        <v>15</v>
      </c>
      <c r="E40" s="31">
        <v>15.2</v>
      </c>
      <c r="F40" s="31">
        <v>16.399999999999999</v>
      </c>
      <c r="G40" s="31"/>
      <c r="H40" s="32"/>
      <c r="I40" s="16"/>
      <c r="J40" s="10"/>
      <c r="K40" s="10"/>
      <c r="L40" s="31"/>
      <c r="M40" s="31"/>
      <c r="N40" s="31"/>
      <c r="O40" s="31"/>
      <c r="P40" s="32"/>
    </row>
    <row r="41" spans="1:20" ht="6" customHeight="1" x14ac:dyDescent="0.3">
      <c r="A41" s="7"/>
      <c r="B41" s="10"/>
      <c r="C41" s="10"/>
      <c r="D41" s="31"/>
      <c r="E41" s="31"/>
      <c r="F41" s="31"/>
      <c r="G41" s="31"/>
      <c r="H41" s="32"/>
      <c r="I41" s="16"/>
      <c r="J41" s="10"/>
      <c r="K41" s="10"/>
      <c r="L41" s="31"/>
      <c r="M41" s="31"/>
      <c r="N41" s="31"/>
      <c r="O41" s="31"/>
      <c r="P41" s="32"/>
    </row>
    <row r="42" spans="1:20" ht="15" customHeight="1" x14ac:dyDescent="0.35">
      <c r="A42" s="7"/>
      <c r="B42" s="22" t="s">
        <v>29</v>
      </c>
      <c r="C42" s="10"/>
      <c r="D42" s="46">
        <f>SUM(D44:D45)</f>
        <v>1000</v>
      </c>
      <c r="E42" s="46">
        <f>SUM(E44:E45)</f>
        <v>500</v>
      </c>
      <c r="F42" s="46">
        <f>SUM(F44:F45)</f>
        <v>500</v>
      </c>
      <c r="G42" s="46">
        <f>SUM(G44:G45)</f>
        <v>0</v>
      </c>
      <c r="H42" s="46"/>
      <c r="I42" s="16"/>
      <c r="J42" s="22"/>
      <c r="K42" s="10"/>
      <c r="L42" s="30"/>
      <c r="M42" s="30"/>
      <c r="N42" s="30"/>
      <c r="O42" s="30"/>
      <c r="P42" s="33"/>
    </row>
    <row r="43" spans="1:20" ht="6" customHeight="1" x14ac:dyDescent="0.35">
      <c r="A43" s="7"/>
      <c r="B43" s="22"/>
      <c r="C43" s="10"/>
      <c r="D43" s="46"/>
      <c r="E43" s="46"/>
      <c r="F43" s="46"/>
      <c r="G43" s="46"/>
      <c r="H43" s="46"/>
      <c r="I43" s="16"/>
      <c r="J43" s="22"/>
      <c r="K43" s="10"/>
      <c r="L43" s="30"/>
      <c r="M43" s="30"/>
      <c r="N43" s="30"/>
      <c r="O43" s="30"/>
      <c r="P43" s="33"/>
    </row>
    <row r="44" spans="1:20" ht="15" customHeight="1" x14ac:dyDescent="0.3">
      <c r="A44" s="7"/>
      <c r="B44" s="10"/>
      <c r="C44" s="10" t="s">
        <v>93</v>
      </c>
      <c r="D44" s="31">
        <v>500</v>
      </c>
      <c r="E44" s="31">
        <v>500</v>
      </c>
      <c r="F44" s="31">
        <v>500</v>
      </c>
      <c r="G44" s="39"/>
      <c r="H44" s="40"/>
      <c r="I44" s="16"/>
      <c r="J44" s="10"/>
      <c r="K44" s="10"/>
      <c r="L44" s="31"/>
      <c r="M44" s="31"/>
      <c r="N44" s="31"/>
      <c r="O44" s="31"/>
      <c r="P44" s="32"/>
      <c r="T44" s="58"/>
    </row>
    <row r="45" spans="1:20" ht="15" customHeight="1" x14ac:dyDescent="0.3">
      <c r="A45" s="7"/>
      <c r="B45" s="10"/>
      <c r="C45" s="10" t="s">
        <v>102</v>
      </c>
      <c r="D45" s="31">
        <v>500</v>
      </c>
      <c r="E45" s="31"/>
      <c r="F45" s="31"/>
      <c r="G45" s="39"/>
      <c r="H45" s="40"/>
      <c r="I45" s="16"/>
      <c r="J45" s="10"/>
      <c r="K45" s="10"/>
      <c r="L45" s="31"/>
      <c r="M45" s="31"/>
      <c r="N45" s="31"/>
      <c r="O45" s="31"/>
      <c r="P45" s="32"/>
    </row>
    <row r="46" spans="1:20" ht="6" customHeight="1" x14ac:dyDescent="0.3">
      <c r="A46" s="7"/>
      <c r="B46" s="10"/>
      <c r="C46" s="10"/>
      <c r="D46" s="39"/>
      <c r="E46" s="39"/>
      <c r="F46" s="39"/>
      <c r="G46" s="39"/>
      <c r="H46" s="40"/>
      <c r="I46" s="16"/>
      <c r="J46" s="10"/>
      <c r="K46" s="10"/>
      <c r="L46" s="31"/>
      <c r="M46" s="31"/>
      <c r="N46" s="31"/>
      <c r="O46" s="31"/>
      <c r="P46" s="32"/>
    </row>
    <row r="47" spans="1:20" ht="15" customHeight="1" x14ac:dyDescent="0.35">
      <c r="A47" s="7"/>
      <c r="B47" s="22"/>
      <c r="C47" s="10" t="s">
        <v>30</v>
      </c>
      <c r="D47" s="37">
        <f>D8+D17+D24+D37+D42</f>
        <v>55702.3</v>
      </c>
      <c r="E47" s="37">
        <f>E8+E17+E24+E37+E42</f>
        <v>54295.360000000001</v>
      </c>
      <c r="F47" s="37">
        <f>F8+F17+F24+F37+F42</f>
        <v>54961.04</v>
      </c>
      <c r="G47" s="37">
        <f>G8+G17+G24+G37+G42</f>
        <v>0</v>
      </c>
      <c r="H47" s="38"/>
      <c r="I47" s="16"/>
      <c r="J47" s="22"/>
      <c r="K47" s="10" t="s">
        <v>31</v>
      </c>
      <c r="L47" s="37">
        <f>L8+L17+L24</f>
        <v>56165.39</v>
      </c>
      <c r="M47" s="37">
        <f>M8+M17+M24</f>
        <v>52478.05</v>
      </c>
      <c r="N47" s="37">
        <f>N8+N17+N24</f>
        <v>53435.07</v>
      </c>
      <c r="O47" s="37">
        <f>O8+O17+O24</f>
        <v>0</v>
      </c>
      <c r="P47" s="38"/>
    </row>
    <row r="48" spans="1:20" ht="6" customHeight="1" x14ac:dyDescent="0.3">
      <c r="A48" s="7"/>
      <c r="B48" s="10"/>
      <c r="C48" s="10"/>
      <c r="D48" s="31"/>
      <c r="E48" s="31"/>
      <c r="F48" s="31"/>
      <c r="G48" s="31"/>
      <c r="H48" s="32"/>
      <c r="I48" s="16"/>
      <c r="J48" s="10"/>
      <c r="K48" s="10"/>
      <c r="L48" s="31"/>
      <c r="M48" s="31"/>
      <c r="N48" s="31"/>
      <c r="O48" s="31"/>
      <c r="P48" s="32"/>
    </row>
    <row r="49" spans="1:16" ht="24" customHeight="1" thickBot="1" x14ac:dyDescent="0.4">
      <c r="A49" s="14"/>
      <c r="B49" s="15" t="s">
        <v>53</v>
      </c>
      <c r="C49" s="23"/>
      <c r="D49" s="51">
        <v>463.09</v>
      </c>
      <c r="E49" s="51" t="s">
        <v>80</v>
      </c>
      <c r="F49" s="51" t="s">
        <v>80</v>
      </c>
      <c r="G49" s="51" t="s">
        <v>80</v>
      </c>
      <c r="H49" s="55"/>
      <c r="I49" s="25"/>
      <c r="J49" s="24" t="s">
        <v>52</v>
      </c>
      <c r="K49" s="23"/>
      <c r="L49" s="51" t="s">
        <v>80</v>
      </c>
      <c r="M49" s="51">
        <v>1816.81</v>
      </c>
      <c r="N49" s="51">
        <f>F47-N47</f>
        <v>1525.9700000000012</v>
      </c>
      <c r="O49" s="34">
        <f>G47-O47</f>
        <v>0</v>
      </c>
      <c r="P49" s="35"/>
    </row>
    <row r="50" spans="1:16" ht="6" customHeight="1" thickTop="1" thickBot="1" x14ac:dyDescent="0.35">
      <c r="A50" s="9"/>
      <c r="B50" s="12"/>
      <c r="C50" s="12"/>
      <c r="D50" s="12"/>
      <c r="E50" s="12"/>
      <c r="F50" s="12"/>
      <c r="G50" s="12"/>
      <c r="H50" s="13"/>
      <c r="I50" s="17"/>
      <c r="J50" s="12"/>
      <c r="K50" s="12"/>
      <c r="L50" s="12"/>
      <c r="M50" s="12"/>
      <c r="N50" s="12"/>
      <c r="O50" s="12"/>
      <c r="P50" s="13"/>
    </row>
    <row r="51" spans="1:16" ht="6" customHeight="1" x14ac:dyDescent="0.3">
      <c r="A51" s="4"/>
      <c r="B51" s="18"/>
      <c r="C51" s="18"/>
      <c r="D51" s="18"/>
      <c r="E51" s="18"/>
      <c r="F51" s="18"/>
      <c r="G51" s="18"/>
      <c r="H51" s="18"/>
      <c r="I51" s="52"/>
      <c r="J51" s="18"/>
      <c r="K51" s="18"/>
      <c r="L51" s="18"/>
      <c r="M51" s="18"/>
      <c r="N51" s="18"/>
      <c r="O51" s="18"/>
      <c r="P51" s="19"/>
    </row>
    <row r="52" spans="1:16" ht="18.75" thickBot="1" x14ac:dyDescent="0.4">
      <c r="A52" s="7"/>
      <c r="B52" s="10"/>
      <c r="C52" s="10"/>
      <c r="D52" s="48">
        <f>D47+D49</f>
        <v>56165.39</v>
      </c>
      <c r="E52" s="48">
        <f>E47</f>
        <v>54295.360000000001</v>
      </c>
      <c r="F52" s="48">
        <f>F47</f>
        <v>54961.04</v>
      </c>
      <c r="G52" s="51" t="s">
        <v>80</v>
      </c>
      <c r="H52" s="48"/>
      <c r="I52" s="53"/>
      <c r="J52" s="10"/>
      <c r="K52" s="10"/>
      <c r="L52" s="48">
        <f>L47</f>
        <v>56165.39</v>
      </c>
      <c r="M52" s="48">
        <f>M47+M49</f>
        <v>54294.86</v>
      </c>
      <c r="N52" s="48">
        <f>N47+N49</f>
        <v>54961.04</v>
      </c>
      <c r="O52" s="51" t="s">
        <v>80</v>
      </c>
      <c r="P52" s="50"/>
    </row>
    <row r="53" spans="1:16" ht="6" customHeight="1" thickTop="1" thickBot="1" x14ac:dyDescent="0.35">
      <c r="A53" s="9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3"/>
    </row>
    <row r="54" spans="1:16" x14ac:dyDescent="0.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x14ac:dyDescent="0.3">
      <c r="B55" s="10"/>
      <c r="C55" s="10"/>
      <c r="D55" s="10"/>
      <c r="E55" s="36"/>
      <c r="F55" s="36"/>
      <c r="G55" s="36"/>
      <c r="H55" s="10"/>
      <c r="I55" s="10"/>
      <c r="J55" s="10"/>
      <c r="K55" s="10"/>
      <c r="L55" s="10"/>
      <c r="M55" s="10"/>
      <c r="N55" s="10"/>
      <c r="O55" s="10"/>
      <c r="P55" s="10"/>
    </row>
    <row r="56" spans="1:16" x14ac:dyDescent="0.3">
      <c r="B56" s="10"/>
      <c r="C56" s="10"/>
      <c r="D56" s="36"/>
      <c r="E56" s="36"/>
      <c r="F56" s="36"/>
      <c r="G56" s="36"/>
      <c r="H56" s="36"/>
      <c r="I56" s="10"/>
      <c r="J56" s="10"/>
      <c r="K56" s="36"/>
      <c r="L56" s="36"/>
      <c r="M56" s="10"/>
      <c r="N56" s="10"/>
      <c r="O56" s="10"/>
      <c r="P56" s="10"/>
    </row>
    <row r="57" spans="1:16" x14ac:dyDescent="0.3">
      <c r="B57" s="10"/>
      <c r="C57" s="10"/>
      <c r="D57" s="10"/>
      <c r="E57" s="10"/>
      <c r="F57" s="10"/>
      <c r="G57" s="10"/>
      <c r="H57" s="36"/>
      <c r="I57" s="10"/>
      <c r="J57" s="10"/>
      <c r="K57" s="36"/>
      <c r="L57" s="36"/>
      <c r="M57" s="10"/>
      <c r="N57" s="10"/>
      <c r="O57" s="10"/>
      <c r="P57" s="10"/>
    </row>
    <row r="58" spans="1:16" x14ac:dyDescent="0.3">
      <c r="B58" s="10"/>
      <c r="C58" s="10"/>
      <c r="D58" s="10"/>
      <c r="E58" s="36"/>
      <c r="F58" s="36"/>
      <c r="G58" s="36"/>
      <c r="H58" s="10"/>
      <c r="I58" s="10"/>
      <c r="J58" s="10"/>
      <c r="K58" s="10"/>
      <c r="L58" s="10"/>
      <c r="M58" s="10" t="s">
        <v>112</v>
      </c>
      <c r="N58" s="10"/>
      <c r="O58" s="10"/>
      <c r="P58" s="10"/>
    </row>
    <row r="59" spans="1:16" x14ac:dyDescent="0.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 x14ac:dyDescent="0.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42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68"/>
  <sheetViews>
    <sheetView zoomScaleNormal="100" workbookViewId="0">
      <selection activeCell="K43" sqref="K43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" style="1" customWidth="1"/>
    <col min="9" max="9" width="2.85546875" style="1" customWidth="1"/>
    <col min="10" max="10" width="3.7109375" style="1" customWidth="1"/>
    <col min="11" max="11" width="20.7109375" style="1" customWidth="1"/>
    <col min="12" max="14" width="17.140625" style="1" customWidth="1"/>
    <col min="15" max="15" width="1.5703125" style="1" customWidth="1"/>
    <col min="16" max="16" width="3.28515625" style="1" customWidth="1"/>
    <col min="17" max="16384" width="11.42578125" style="1"/>
  </cols>
  <sheetData>
    <row r="1" spans="2:15" s="2" customFormat="1" ht="34.5" customHeight="1" x14ac:dyDescent="0.6">
      <c r="B1" s="2" t="s">
        <v>0</v>
      </c>
      <c r="E1" s="3" t="s">
        <v>107</v>
      </c>
    </row>
    <row r="2" spans="2:15" ht="6" customHeight="1" thickBot="1" x14ac:dyDescent="0.35"/>
    <row r="3" spans="2:15" ht="6" customHeight="1" x14ac:dyDescent="0.3">
      <c r="B3" s="4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6"/>
    </row>
    <row r="4" spans="2:15" ht="17.25" customHeight="1" x14ac:dyDescent="0.4">
      <c r="B4" s="7"/>
      <c r="D4" s="54" t="s">
        <v>1</v>
      </c>
      <c r="E4" s="47"/>
      <c r="H4" s="8"/>
      <c r="I4" s="7"/>
      <c r="K4" s="54" t="s">
        <v>2</v>
      </c>
      <c r="L4" s="47"/>
      <c r="O4" s="8"/>
    </row>
    <row r="5" spans="2:15" x14ac:dyDescent="0.3">
      <c r="B5" s="7"/>
      <c r="C5" s="10"/>
      <c r="D5" s="10"/>
      <c r="E5" s="26" t="s">
        <v>95</v>
      </c>
      <c r="F5" s="26" t="s">
        <v>105</v>
      </c>
      <c r="G5" s="26" t="s">
        <v>108</v>
      </c>
      <c r="H5" s="27"/>
      <c r="I5" s="28"/>
      <c r="J5" s="22"/>
      <c r="K5" s="22"/>
      <c r="L5" s="26" t="s">
        <v>95</v>
      </c>
      <c r="M5" s="26" t="s">
        <v>105</v>
      </c>
      <c r="N5" s="26" t="s">
        <v>108</v>
      </c>
      <c r="O5" s="27"/>
    </row>
    <row r="6" spans="2:15" ht="13.5" customHeight="1" x14ac:dyDescent="0.3">
      <c r="B6" s="7"/>
      <c r="C6" s="10"/>
      <c r="D6" s="10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 t="s">
        <v>50</v>
      </c>
      <c r="O6" s="27"/>
    </row>
    <row r="7" spans="2:15" ht="6" customHeight="1" x14ac:dyDescent="0.3">
      <c r="B7" s="7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1"/>
    </row>
    <row r="8" spans="2:15" ht="15" customHeight="1" x14ac:dyDescent="0.35">
      <c r="B8" s="7"/>
      <c r="C8" s="22" t="s">
        <v>3</v>
      </c>
      <c r="D8" s="10"/>
      <c r="E8" s="37">
        <f>SUM(E10:E14)</f>
        <v>2196.3100000000004</v>
      </c>
      <c r="F8" s="37">
        <f>SUM(F10:F14)</f>
        <v>1918.15</v>
      </c>
      <c r="G8" s="37">
        <f>SUM(G10:G14)</f>
        <v>1800</v>
      </c>
      <c r="H8" s="37"/>
      <c r="I8" s="16"/>
      <c r="J8" s="22" t="s">
        <v>32</v>
      </c>
      <c r="K8" s="10"/>
      <c r="L8" s="37">
        <f>SUM(L10:L16)</f>
        <v>40534.449999999997</v>
      </c>
      <c r="M8" s="37">
        <f>SUM(M10:M16)</f>
        <v>43721.93</v>
      </c>
      <c r="N8" s="37">
        <f>SUM(N10:N15)</f>
        <v>42782</v>
      </c>
      <c r="O8" s="38"/>
    </row>
    <row r="9" spans="2:15" ht="6" customHeight="1" x14ac:dyDescent="0.3">
      <c r="B9" s="7"/>
      <c r="C9" s="10"/>
      <c r="D9" s="10"/>
      <c r="E9" s="31"/>
      <c r="F9" s="31"/>
      <c r="G9" s="31"/>
      <c r="H9" s="32"/>
      <c r="I9" s="16"/>
      <c r="J9" s="10"/>
      <c r="K9" s="10"/>
      <c r="L9" s="31"/>
      <c r="M9" s="31"/>
      <c r="N9" s="31"/>
      <c r="O9" s="32"/>
    </row>
    <row r="10" spans="2:15" ht="13.5" customHeight="1" x14ac:dyDescent="0.3">
      <c r="B10" s="7"/>
      <c r="C10" s="10"/>
      <c r="D10" s="10" t="s">
        <v>4</v>
      </c>
      <c r="E10" s="31">
        <v>532.72</v>
      </c>
      <c r="F10" s="31">
        <v>522.5</v>
      </c>
      <c r="G10" s="31">
        <v>350</v>
      </c>
      <c r="H10" s="32"/>
      <c r="I10" s="16"/>
      <c r="J10" s="10"/>
      <c r="K10" s="10" t="s">
        <v>33</v>
      </c>
      <c r="L10" s="31">
        <v>13080</v>
      </c>
      <c r="M10" s="31">
        <v>13905</v>
      </c>
      <c r="N10" s="31">
        <f>13750-225</f>
        <v>13525</v>
      </c>
      <c r="O10" s="32"/>
    </row>
    <row r="11" spans="2:15" ht="13.5" customHeight="1" x14ac:dyDescent="0.3">
      <c r="B11" s="7"/>
      <c r="C11" s="10"/>
      <c r="D11" s="10" t="s">
        <v>11</v>
      </c>
      <c r="E11" s="31">
        <v>891.6</v>
      </c>
      <c r="F11" s="31">
        <v>745</v>
      </c>
      <c r="G11" s="31">
        <v>750</v>
      </c>
      <c r="H11" s="32"/>
      <c r="I11" s="16"/>
      <c r="J11" s="10"/>
      <c r="K11" s="10" t="s">
        <v>34</v>
      </c>
      <c r="L11" s="31">
        <v>24046.45</v>
      </c>
      <c r="M11" s="31">
        <v>24714.93</v>
      </c>
      <c r="N11" s="31">
        <f>24500-63</f>
        <v>24437</v>
      </c>
      <c r="O11" s="32"/>
    </row>
    <row r="12" spans="2:15" ht="13.5" customHeight="1" x14ac:dyDescent="0.3">
      <c r="B12" s="7"/>
      <c r="C12" s="10"/>
      <c r="D12" s="10" t="s">
        <v>9</v>
      </c>
      <c r="E12" s="31">
        <v>771.99</v>
      </c>
      <c r="F12" s="31">
        <v>650.65</v>
      </c>
      <c r="G12" s="31">
        <v>700</v>
      </c>
      <c r="H12" s="32"/>
      <c r="I12" s="16"/>
      <c r="J12" s="10"/>
      <c r="K12" s="10" t="s">
        <v>61</v>
      </c>
      <c r="L12" s="31">
        <v>1448</v>
      </c>
      <c r="M12" s="31">
        <v>2735</v>
      </c>
      <c r="N12" s="31">
        <v>2750</v>
      </c>
      <c r="O12" s="32"/>
    </row>
    <row r="13" spans="2:15" ht="13.5" customHeight="1" x14ac:dyDescent="0.3">
      <c r="B13" s="7"/>
      <c r="C13" s="10"/>
      <c r="D13" s="10" t="s">
        <v>100</v>
      </c>
      <c r="E13" s="31"/>
      <c r="F13" s="31"/>
      <c r="G13" s="31"/>
      <c r="H13" s="32"/>
      <c r="I13" s="16"/>
      <c r="J13" s="10"/>
      <c r="K13" s="10" t="s">
        <v>88</v>
      </c>
      <c r="L13" s="31">
        <v>1140</v>
      </c>
      <c r="M13" s="31">
        <v>1375</v>
      </c>
      <c r="N13" s="31">
        <v>1400</v>
      </c>
      <c r="O13" s="32"/>
    </row>
    <row r="14" spans="2:15" ht="13.5" customHeight="1" x14ac:dyDescent="0.3">
      <c r="B14" s="7"/>
      <c r="C14" s="10"/>
      <c r="D14" s="10"/>
      <c r="E14" s="31"/>
      <c r="F14" s="31"/>
      <c r="G14" s="31"/>
      <c r="H14" s="32"/>
      <c r="I14" s="16"/>
      <c r="J14" s="10"/>
      <c r="K14" s="10" t="s">
        <v>89</v>
      </c>
      <c r="L14" s="31"/>
      <c r="M14" s="31"/>
      <c r="N14" s="57" t="s">
        <v>74</v>
      </c>
      <c r="O14" s="56"/>
    </row>
    <row r="15" spans="2:15" ht="13.5" customHeight="1" x14ac:dyDescent="0.3">
      <c r="B15" s="7"/>
      <c r="C15" s="10"/>
      <c r="D15" s="10"/>
      <c r="E15" s="31"/>
      <c r="F15" s="31"/>
      <c r="G15" s="31"/>
      <c r="H15" s="32"/>
      <c r="I15" s="16"/>
      <c r="J15" s="10"/>
      <c r="K15" s="10" t="s">
        <v>98</v>
      </c>
      <c r="L15" s="31">
        <v>456</v>
      </c>
      <c r="M15" s="31">
        <v>660</v>
      </c>
      <c r="N15" s="31">
        <v>670</v>
      </c>
      <c r="O15" s="32"/>
    </row>
    <row r="16" spans="2:15" ht="13.5" customHeight="1" x14ac:dyDescent="0.3">
      <c r="B16" s="7"/>
      <c r="C16" s="10"/>
      <c r="D16" s="10"/>
      <c r="E16" s="31"/>
      <c r="F16" s="31"/>
      <c r="G16" s="31"/>
      <c r="H16" s="32"/>
      <c r="I16" s="16"/>
      <c r="J16" s="10"/>
      <c r="K16" s="10" t="s">
        <v>101</v>
      </c>
      <c r="L16" s="31">
        <v>364</v>
      </c>
      <c r="M16" s="31">
        <v>332</v>
      </c>
      <c r="N16" s="31">
        <v>330</v>
      </c>
      <c r="O16" s="32"/>
    </row>
    <row r="17" spans="2:15" ht="6" customHeight="1" x14ac:dyDescent="0.3">
      <c r="B17" s="7"/>
      <c r="C17" s="10"/>
      <c r="D17" s="10"/>
      <c r="E17" s="31"/>
      <c r="F17" s="31"/>
      <c r="G17" s="31"/>
      <c r="H17" s="32"/>
      <c r="I17" s="16"/>
      <c r="J17" s="10"/>
      <c r="K17" s="10"/>
      <c r="L17" s="31"/>
      <c r="M17" s="31"/>
      <c r="N17" s="31"/>
      <c r="O17" s="32"/>
    </row>
    <row r="18" spans="2:15" ht="15.75" customHeight="1" x14ac:dyDescent="0.35">
      <c r="B18" s="7"/>
      <c r="C18" s="22" t="s">
        <v>12</v>
      </c>
      <c r="D18" s="10"/>
      <c r="E18" s="37">
        <f>SUM(E20:E21)</f>
        <v>30034.799999999999</v>
      </c>
      <c r="F18" s="37">
        <f>SUM(F20:F21)</f>
        <v>30037.200000000001</v>
      </c>
      <c r="G18" s="37">
        <f>SUM(G20:G21)</f>
        <v>30042</v>
      </c>
      <c r="H18" s="37"/>
      <c r="I18" s="28"/>
      <c r="J18" s="22" t="s">
        <v>39</v>
      </c>
      <c r="K18" s="22"/>
      <c r="L18" s="37">
        <f>SUM(L20:L22)</f>
        <v>14023.76</v>
      </c>
      <c r="M18" s="37">
        <f>SUM(M20:M22)</f>
        <v>11691.35</v>
      </c>
      <c r="N18" s="37">
        <f>SUM(N20:N21)</f>
        <v>13700</v>
      </c>
      <c r="O18" s="38"/>
    </row>
    <row r="19" spans="2:15" ht="6" customHeight="1" x14ac:dyDescent="0.3">
      <c r="B19" s="7"/>
      <c r="C19" s="10"/>
      <c r="D19" s="10"/>
      <c r="E19" s="31"/>
      <c r="F19" s="31"/>
      <c r="G19" s="31"/>
      <c r="H19" s="32"/>
      <c r="I19" s="16"/>
      <c r="J19" s="10"/>
      <c r="K19" s="10"/>
      <c r="L19" s="31"/>
      <c r="M19" s="31"/>
      <c r="N19" s="31"/>
      <c r="O19" s="32"/>
    </row>
    <row r="20" spans="2:15" ht="13.5" customHeight="1" x14ac:dyDescent="0.3">
      <c r="B20" s="7"/>
      <c r="C20" s="10"/>
      <c r="D20" s="10" t="s">
        <v>13</v>
      </c>
      <c r="E20" s="31">
        <v>30000</v>
      </c>
      <c r="F20" s="31">
        <v>30000</v>
      </c>
      <c r="G20" s="31">
        <v>30000</v>
      </c>
      <c r="H20" s="32"/>
      <c r="I20" s="16"/>
      <c r="J20" s="10"/>
      <c r="K20" s="10" t="s">
        <v>57</v>
      </c>
      <c r="L20" s="31">
        <v>11757.76</v>
      </c>
      <c r="M20" s="31">
        <v>9141.35</v>
      </c>
      <c r="N20" s="31">
        <v>11700</v>
      </c>
      <c r="O20" s="32"/>
    </row>
    <row r="21" spans="2:15" ht="13.5" customHeight="1" x14ac:dyDescent="0.3">
      <c r="B21" s="7"/>
      <c r="C21" s="10"/>
      <c r="D21" s="10" t="s">
        <v>15</v>
      </c>
      <c r="E21" s="31">
        <v>34.799999999999997</v>
      </c>
      <c r="F21" s="31">
        <v>37.200000000000003</v>
      </c>
      <c r="G21" s="31">
        <v>42</v>
      </c>
      <c r="H21" s="32"/>
      <c r="I21" s="16"/>
      <c r="J21" s="10"/>
      <c r="K21" s="10" t="s">
        <v>96</v>
      </c>
      <c r="L21" s="31">
        <v>1626</v>
      </c>
      <c r="M21" s="31">
        <v>2020</v>
      </c>
      <c r="N21" s="31">
        <v>2000</v>
      </c>
      <c r="O21" s="32"/>
    </row>
    <row r="22" spans="2:15" ht="13.5" customHeight="1" x14ac:dyDescent="0.3">
      <c r="B22" s="7"/>
      <c r="C22" s="10"/>
      <c r="D22" s="10"/>
      <c r="E22" s="31"/>
      <c r="F22" s="31"/>
      <c r="G22" s="31"/>
      <c r="H22" s="32"/>
      <c r="I22" s="16"/>
      <c r="J22" s="10"/>
      <c r="K22" s="10" t="s">
        <v>106</v>
      </c>
      <c r="L22" s="31">
        <v>640</v>
      </c>
      <c r="M22" s="31">
        <v>530</v>
      </c>
      <c r="N22" s="31">
        <v>550</v>
      </c>
      <c r="O22" s="32"/>
    </row>
    <row r="23" spans="2:15" ht="6" customHeight="1" x14ac:dyDescent="0.3">
      <c r="B23" s="7"/>
      <c r="C23" s="10"/>
      <c r="D23" s="10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2"/>
    </row>
    <row r="24" spans="2:15" ht="15.75" customHeight="1" x14ac:dyDescent="0.35">
      <c r="B24" s="7"/>
      <c r="C24" s="22" t="s">
        <v>20</v>
      </c>
      <c r="D24" s="10"/>
      <c r="E24" s="37">
        <f>SUM(E26:E35)</f>
        <v>22491.399999999998</v>
      </c>
      <c r="F24" s="37">
        <f>SUM(F26:F35)</f>
        <v>22252.55</v>
      </c>
      <c r="G24" s="37">
        <f>SUM(G26:G34)</f>
        <v>24100</v>
      </c>
      <c r="H24" s="37"/>
      <c r="I24" s="28"/>
      <c r="J24" s="22" t="s">
        <v>40</v>
      </c>
      <c r="K24" s="22"/>
      <c r="L24" s="37">
        <f>SUM(L26:L30)</f>
        <v>491.37</v>
      </c>
      <c r="M24" s="37">
        <f>SUM(M26:M30)</f>
        <v>752.11</v>
      </c>
      <c r="N24" s="37">
        <f>SUM(N26:N27)</f>
        <v>375</v>
      </c>
      <c r="O24" s="38"/>
    </row>
    <row r="25" spans="2:15" ht="6" customHeight="1" x14ac:dyDescent="0.3">
      <c r="B25" s="7"/>
      <c r="C25" s="10"/>
      <c r="D25" s="10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2"/>
    </row>
    <row r="26" spans="2:15" ht="13.5" customHeight="1" x14ac:dyDescent="0.3">
      <c r="B26" s="7"/>
      <c r="C26" s="10"/>
      <c r="D26" s="10" t="s">
        <v>21</v>
      </c>
      <c r="E26" s="31">
        <v>5443.63</v>
      </c>
      <c r="F26" s="31">
        <v>5448.39</v>
      </c>
      <c r="G26" s="31">
        <v>5500</v>
      </c>
      <c r="H26" s="32"/>
      <c r="I26" s="16"/>
      <c r="J26" s="10"/>
      <c r="K26" s="10" t="s">
        <v>41</v>
      </c>
      <c r="L26" s="31">
        <v>491.37</v>
      </c>
      <c r="M26" s="31">
        <v>375.11</v>
      </c>
      <c r="N26" s="31">
        <v>375</v>
      </c>
      <c r="O26" s="32"/>
    </row>
    <row r="27" spans="2:15" ht="13.5" customHeight="1" x14ac:dyDescent="0.3">
      <c r="B27" s="7"/>
      <c r="C27" s="10"/>
      <c r="D27" s="10" t="s">
        <v>57</v>
      </c>
      <c r="E27" s="31">
        <v>9321.8700000000008</v>
      </c>
      <c r="F27" s="31">
        <v>7259.06</v>
      </c>
      <c r="G27" s="31">
        <v>9000</v>
      </c>
      <c r="H27" s="32"/>
      <c r="I27" s="16"/>
      <c r="J27" s="10"/>
      <c r="K27" s="10" t="s">
        <v>110</v>
      </c>
      <c r="L27" s="31"/>
      <c r="M27" s="31">
        <v>300</v>
      </c>
      <c r="N27" s="31"/>
      <c r="O27" s="32"/>
    </row>
    <row r="28" spans="2:15" ht="13.5" customHeight="1" x14ac:dyDescent="0.3">
      <c r="B28" s="7"/>
      <c r="C28" s="10"/>
      <c r="D28" s="10" t="s">
        <v>96</v>
      </c>
      <c r="E28" s="31">
        <v>1258</v>
      </c>
      <c r="F28" s="31">
        <v>1514</v>
      </c>
      <c r="G28" s="31">
        <v>1500</v>
      </c>
      <c r="H28" s="32"/>
      <c r="I28" s="16"/>
      <c r="J28" s="10"/>
      <c r="K28" s="10" t="s">
        <v>109</v>
      </c>
      <c r="L28" s="31"/>
      <c r="M28" s="31">
        <v>77</v>
      </c>
      <c r="N28" s="31">
        <v>100</v>
      </c>
      <c r="O28" s="32"/>
    </row>
    <row r="29" spans="2:15" ht="13.5" customHeight="1" x14ac:dyDescent="0.3">
      <c r="B29" s="7"/>
      <c r="C29" s="10"/>
      <c r="D29" s="10" t="s">
        <v>106</v>
      </c>
      <c r="E29" s="31">
        <v>420</v>
      </c>
      <c r="F29" s="31">
        <v>230</v>
      </c>
      <c r="G29" s="31">
        <v>250</v>
      </c>
      <c r="H29" s="32"/>
      <c r="I29" s="16"/>
      <c r="J29" s="10"/>
      <c r="K29" s="10"/>
      <c r="L29" s="31"/>
      <c r="M29" s="31"/>
      <c r="N29" s="31"/>
      <c r="O29" s="32"/>
    </row>
    <row r="30" spans="2:15" ht="13.5" customHeight="1" x14ac:dyDescent="0.3">
      <c r="B30" s="7"/>
      <c r="C30" s="10"/>
      <c r="D30" s="10" t="s">
        <v>62</v>
      </c>
      <c r="E30" s="31">
        <v>2873.6</v>
      </c>
      <c r="F30" s="31">
        <v>4376</v>
      </c>
      <c r="G30" s="31">
        <v>4400</v>
      </c>
      <c r="H30" s="32"/>
      <c r="I30" s="16"/>
      <c r="J30" s="10"/>
      <c r="K30" s="10"/>
      <c r="L30" s="31"/>
      <c r="M30" s="31"/>
      <c r="N30" s="31"/>
      <c r="O30" s="32"/>
    </row>
    <row r="31" spans="2:15" ht="13.5" customHeight="1" x14ac:dyDescent="0.3">
      <c r="B31" s="7"/>
      <c r="C31" s="10"/>
      <c r="D31" s="10" t="s">
        <v>91</v>
      </c>
      <c r="E31" s="31">
        <v>1570</v>
      </c>
      <c r="F31" s="31">
        <v>1516</v>
      </c>
      <c r="G31" s="31">
        <v>1550</v>
      </c>
      <c r="H31" s="32"/>
      <c r="I31" s="16"/>
      <c r="J31" s="10"/>
      <c r="K31" s="10"/>
      <c r="L31" s="31"/>
      <c r="M31" s="31"/>
      <c r="N31" s="31"/>
      <c r="O31" s="32"/>
    </row>
    <row r="32" spans="2:15" ht="13.5" customHeight="1" x14ac:dyDescent="0.3">
      <c r="B32" s="7"/>
      <c r="C32" s="10"/>
      <c r="D32" s="10" t="s">
        <v>92</v>
      </c>
      <c r="E32" s="57" t="s">
        <v>74</v>
      </c>
      <c r="F32" s="57"/>
      <c r="G32" s="57"/>
      <c r="H32" s="56"/>
      <c r="I32" s="16"/>
      <c r="J32" s="10"/>
      <c r="K32" s="10"/>
      <c r="L32" s="31"/>
      <c r="M32" s="31"/>
      <c r="N32" s="31"/>
      <c r="O32" s="32"/>
    </row>
    <row r="33" spans="2:15" ht="13.5" customHeight="1" x14ac:dyDescent="0.3">
      <c r="B33" s="7"/>
      <c r="C33" s="10"/>
      <c r="D33" s="10" t="s">
        <v>97</v>
      </c>
      <c r="E33" s="31">
        <v>614.29999999999995</v>
      </c>
      <c r="F33" s="31">
        <v>673.1</v>
      </c>
      <c r="G33" s="31">
        <v>700</v>
      </c>
      <c r="H33" s="32"/>
      <c r="I33" s="16"/>
      <c r="J33" s="10"/>
      <c r="K33" s="10"/>
      <c r="L33" s="31"/>
      <c r="M33" s="31"/>
      <c r="N33" s="31"/>
      <c r="O33" s="32"/>
    </row>
    <row r="34" spans="2:15" ht="13.5" customHeight="1" x14ac:dyDescent="0.3">
      <c r="B34" s="7"/>
      <c r="C34" s="10"/>
      <c r="D34" s="10" t="s">
        <v>25</v>
      </c>
      <c r="E34" s="31">
        <v>940</v>
      </c>
      <c r="F34" s="31">
        <v>1186</v>
      </c>
      <c r="G34" s="31">
        <v>1200</v>
      </c>
      <c r="H34" s="32"/>
      <c r="I34" s="16"/>
      <c r="J34" s="10"/>
      <c r="K34" s="10"/>
      <c r="L34" s="31"/>
      <c r="M34" s="31"/>
      <c r="N34" s="31"/>
      <c r="O34" s="32"/>
    </row>
    <row r="35" spans="2:15" ht="13.5" customHeight="1" x14ac:dyDescent="0.3">
      <c r="B35" s="7"/>
      <c r="C35" s="10"/>
      <c r="D35" s="10" t="s">
        <v>22</v>
      </c>
      <c r="E35" s="31">
        <v>50</v>
      </c>
      <c r="F35" s="31">
        <v>50</v>
      </c>
      <c r="G35" s="31">
        <v>50</v>
      </c>
      <c r="H35" s="32"/>
      <c r="I35" s="16"/>
      <c r="J35" s="10"/>
      <c r="K35" s="10"/>
      <c r="L35" s="31"/>
      <c r="M35" s="31"/>
      <c r="N35" s="31"/>
      <c r="O35" s="32"/>
    </row>
    <row r="36" spans="2:15" ht="6" customHeight="1" x14ac:dyDescent="0.3">
      <c r="B36" s="7"/>
      <c r="C36" s="10"/>
      <c r="D36" s="10"/>
      <c r="E36" s="31"/>
      <c r="F36" s="31"/>
      <c r="G36" s="31"/>
      <c r="H36" s="32"/>
      <c r="I36" s="16"/>
      <c r="J36" s="10"/>
      <c r="K36" s="10"/>
      <c r="L36" s="31"/>
      <c r="M36" s="31"/>
      <c r="N36" s="31"/>
      <c r="O36" s="32"/>
    </row>
    <row r="37" spans="2:15" ht="15" customHeight="1" x14ac:dyDescent="0.35">
      <c r="B37" s="7"/>
      <c r="C37" s="22" t="s">
        <v>16</v>
      </c>
      <c r="D37" s="10"/>
      <c r="E37" s="37">
        <f>SUM(E39:E41)</f>
        <v>0</v>
      </c>
      <c r="F37" s="37">
        <f>SUM(F39:F41)</f>
        <v>0</v>
      </c>
      <c r="G37" s="37">
        <f>SUM(G39:G41)</f>
        <v>0</v>
      </c>
      <c r="H37" s="37"/>
      <c r="I37" s="16"/>
      <c r="J37" s="10"/>
      <c r="K37" s="10"/>
      <c r="L37" s="31"/>
      <c r="M37" s="31"/>
      <c r="N37" s="31"/>
      <c r="O37" s="32"/>
    </row>
    <row r="38" spans="2:15" ht="6" customHeight="1" x14ac:dyDescent="0.3">
      <c r="B38" s="7"/>
      <c r="C38" s="10"/>
      <c r="D38" s="10"/>
      <c r="E38" s="39"/>
      <c r="F38" s="39"/>
      <c r="G38" s="39"/>
      <c r="H38" s="40"/>
      <c r="I38" s="16"/>
      <c r="J38" s="10"/>
      <c r="K38" s="10"/>
      <c r="L38" s="31"/>
      <c r="M38" s="31"/>
      <c r="N38" s="31"/>
      <c r="O38" s="32"/>
    </row>
    <row r="39" spans="2:15" ht="14.25" customHeight="1" x14ac:dyDescent="0.35">
      <c r="B39" s="7"/>
      <c r="C39" s="22" t="s">
        <v>17</v>
      </c>
      <c r="D39" s="10"/>
      <c r="E39" s="37">
        <f>SUM(E41:E43)</f>
        <v>0</v>
      </c>
      <c r="F39" s="37">
        <f>SUM(F41:F43)</f>
        <v>0</v>
      </c>
      <c r="G39" s="37">
        <f>SUM(G41:G43)</f>
        <v>0</v>
      </c>
      <c r="H39" s="37"/>
      <c r="I39" s="16"/>
      <c r="J39" s="10"/>
      <c r="K39" s="10"/>
      <c r="L39" s="31"/>
      <c r="M39" s="31"/>
      <c r="N39" s="31"/>
      <c r="O39" s="32"/>
    </row>
    <row r="40" spans="2:15" ht="6" customHeight="1" x14ac:dyDescent="0.3">
      <c r="B40" s="7"/>
      <c r="C40" s="10"/>
      <c r="D40" s="10"/>
      <c r="E40" s="31"/>
      <c r="F40" s="31"/>
      <c r="G40" s="31"/>
      <c r="H40" s="32"/>
      <c r="I40" s="16"/>
      <c r="J40" s="10"/>
      <c r="K40" s="10"/>
      <c r="L40" s="31"/>
      <c r="M40" s="31"/>
      <c r="N40" s="31"/>
      <c r="O40" s="32"/>
    </row>
    <row r="41" spans="2:15" ht="13.5" customHeight="1" x14ac:dyDescent="0.3">
      <c r="B41" s="7"/>
      <c r="C41" s="10"/>
      <c r="D41" s="10" t="s">
        <v>18</v>
      </c>
      <c r="E41" s="57" t="s">
        <v>74</v>
      </c>
      <c r="F41" s="57" t="s">
        <v>74</v>
      </c>
      <c r="G41" s="57" t="s">
        <v>74</v>
      </c>
      <c r="H41" s="56"/>
      <c r="I41" s="16"/>
      <c r="J41" s="10"/>
      <c r="K41" s="10"/>
      <c r="L41" s="31"/>
      <c r="M41" s="31"/>
      <c r="N41" s="31"/>
      <c r="O41" s="32"/>
    </row>
    <row r="42" spans="2:15" ht="13.5" customHeight="1" x14ac:dyDescent="0.3">
      <c r="B42" s="7"/>
      <c r="C42" s="10"/>
      <c r="D42" s="10" t="s">
        <v>19</v>
      </c>
      <c r="E42" s="57" t="s">
        <v>74</v>
      </c>
      <c r="F42" s="57" t="s">
        <v>74</v>
      </c>
      <c r="G42" s="57" t="s">
        <v>74</v>
      </c>
      <c r="H42" s="56"/>
      <c r="I42" s="16"/>
      <c r="J42" s="10"/>
      <c r="K42" s="10"/>
      <c r="L42" s="31"/>
      <c r="M42" s="31"/>
      <c r="N42" s="31"/>
      <c r="O42" s="32"/>
    </row>
    <row r="43" spans="2:15" ht="13.5" customHeight="1" x14ac:dyDescent="0.3">
      <c r="B43" s="7"/>
      <c r="C43" s="10"/>
      <c r="D43" s="10" t="s">
        <v>71</v>
      </c>
      <c r="E43" s="57" t="s">
        <v>74</v>
      </c>
      <c r="F43" s="57" t="s">
        <v>74</v>
      </c>
      <c r="G43" s="57" t="s">
        <v>74</v>
      </c>
      <c r="H43" s="56"/>
      <c r="I43" s="16"/>
      <c r="J43" s="10"/>
      <c r="K43" s="10"/>
      <c r="L43" s="31"/>
      <c r="M43" s="31"/>
      <c r="N43" s="31"/>
      <c r="O43" s="32"/>
    </row>
    <row r="44" spans="2:15" ht="6" customHeight="1" x14ac:dyDescent="0.3">
      <c r="B44" s="7"/>
      <c r="C44" s="10"/>
      <c r="D44" s="10"/>
      <c r="E44" s="31"/>
      <c r="F44" s="31"/>
      <c r="G44" s="31"/>
      <c r="H44" s="32"/>
      <c r="I44" s="16"/>
      <c r="J44" s="10"/>
      <c r="K44" s="10"/>
      <c r="L44" s="31"/>
      <c r="M44" s="31"/>
      <c r="N44" s="31"/>
      <c r="O44" s="32"/>
    </row>
    <row r="45" spans="2:15" ht="15" customHeight="1" x14ac:dyDescent="0.35">
      <c r="B45" s="7"/>
      <c r="C45" s="22" t="s">
        <v>26</v>
      </c>
      <c r="D45" s="10"/>
      <c r="E45" s="37">
        <f>SUM(E47:E48)</f>
        <v>352.65000000000003</v>
      </c>
      <c r="F45" s="37">
        <f>SUM(F47:F48)</f>
        <v>494.4</v>
      </c>
      <c r="G45" s="37">
        <f>SUM(G47:G48)</f>
        <v>415</v>
      </c>
      <c r="H45" s="37"/>
      <c r="I45" s="16"/>
      <c r="J45" s="10"/>
      <c r="K45" s="10"/>
      <c r="L45" s="31"/>
      <c r="M45" s="31"/>
      <c r="N45" s="31"/>
      <c r="O45" s="32"/>
    </row>
    <row r="46" spans="2:15" ht="6" customHeight="1" x14ac:dyDescent="0.3">
      <c r="B46" s="7"/>
      <c r="C46" s="10"/>
      <c r="D46" s="10"/>
      <c r="E46" s="31"/>
      <c r="F46" s="31"/>
      <c r="G46" s="31"/>
      <c r="H46" s="32"/>
      <c r="I46" s="16"/>
      <c r="J46" s="10"/>
      <c r="K46" s="10"/>
      <c r="L46" s="31"/>
      <c r="M46" s="31"/>
      <c r="N46" s="31"/>
      <c r="O46" s="32"/>
    </row>
    <row r="47" spans="2:15" ht="13.5" customHeight="1" x14ac:dyDescent="0.3">
      <c r="B47" s="7"/>
      <c r="C47" s="10"/>
      <c r="D47" s="10" t="s">
        <v>85</v>
      </c>
      <c r="E47" s="31">
        <v>338.05</v>
      </c>
      <c r="F47" s="31">
        <v>479.4</v>
      </c>
      <c r="G47" s="31">
        <v>400</v>
      </c>
      <c r="H47" s="32"/>
      <c r="I47" s="16"/>
      <c r="J47" s="10"/>
      <c r="K47" s="10"/>
      <c r="L47" s="31"/>
      <c r="M47" s="31"/>
      <c r="N47" s="31"/>
      <c r="O47" s="32"/>
    </row>
    <row r="48" spans="2:15" ht="13.5" customHeight="1" x14ac:dyDescent="0.3">
      <c r="B48" s="7"/>
      <c r="C48" s="10"/>
      <c r="D48" s="10" t="s">
        <v>28</v>
      </c>
      <c r="E48" s="31">
        <v>14.6</v>
      </c>
      <c r="F48" s="31">
        <v>15</v>
      </c>
      <c r="G48" s="31">
        <v>15</v>
      </c>
      <c r="H48" s="32"/>
      <c r="I48" s="16"/>
      <c r="J48" s="10"/>
      <c r="K48" s="10"/>
      <c r="L48" s="31"/>
      <c r="M48" s="31"/>
      <c r="N48" s="31"/>
      <c r="O48" s="32"/>
    </row>
    <row r="49" spans="2:15" ht="6" customHeight="1" x14ac:dyDescent="0.3">
      <c r="B49" s="7"/>
      <c r="C49" s="10"/>
      <c r="D49" s="10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2"/>
    </row>
    <row r="50" spans="2:15" ht="15" customHeight="1" x14ac:dyDescent="0.35">
      <c r="B50" s="7"/>
      <c r="C50" s="22" t="s">
        <v>29</v>
      </c>
      <c r="D50" s="10"/>
      <c r="E50" s="46">
        <f>SUM(E52:E53)</f>
        <v>1000</v>
      </c>
      <c r="F50" s="46">
        <f>SUM(F52:F53)</f>
        <v>1000</v>
      </c>
      <c r="G50" s="46">
        <f>SUM(G52:G53)</f>
        <v>500</v>
      </c>
      <c r="H50" s="46"/>
      <c r="I50" s="16"/>
      <c r="J50" s="22"/>
      <c r="K50" s="10"/>
      <c r="L50" s="30"/>
      <c r="M50" s="30"/>
      <c r="N50" s="30"/>
      <c r="O50" s="33"/>
    </row>
    <row r="51" spans="2:15" ht="6" customHeight="1" x14ac:dyDescent="0.35">
      <c r="B51" s="7"/>
      <c r="C51" s="22"/>
      <c r="D51" s="10"/>
      <c r="E51" s="46"/>
      <c r="F51" s="46"/>
      <c r="G51" s="46"/>
      <c r="H51" s="46"/>
      <c r="I51" s="16"/>
      <c r="J51" s="22"/>
      <c r="K51" s="10"/>
      <c r="L51" s="30"/>
      <c r="M51" s="30"/>
      <c r="N51" s="30"/>
      <c r="O51" s="33"/>
    </row>
    <row r="52" spans="2:15" ht="15" customHeight="1" x14ac:dyDescent="0.3">
      <c r="B52" s="7"/>
      <c r="C52" s="10"/>
      <c r="D52" s="10" t="s">
        <v>93</v>
      </c>
      <c r="E52" s="31">
        <v>500</v>
      </c>
      <c r="F52" s="31">
        <v>500</v>
      </c>
      <c r="G52" s="39">
        <v>500</v>
      </c>
      <c r="H52" s="40"/>
      <c r="I52" s="16"/>
      <c r="J52" s="10"/>
      <c r="K52" s="10"/>
      <c r="L52" s="31"/>
      <c r="M52" s="31"/>
      <c r="N52" s="31"/>
      <c r="O52" s="32"/>
    </row>
    <row r="53" spans="2:15" ht="15" customHeight="1" x14ac:dyDescent="0.3">
      <c r="B53" s="7"/>
      <c r="C53" s="10"/>
      <c r="D53" s="10" t="s">
        <v>102</v>
      </c>
      <c r="E53" s="31">
        <v>500</v>
      </c>
      <c r="F53" s="31">
        <v>500</v>
      </c>
      <c r="G53" s="39"/>
      <c r="H53" s="40"/>
      <c r="I53" s="16"/>
      <c r="J53" s="10"/>
      <c r="K53" s="10"/>
      <c r="L53" s="31"/>
      <c r="M53" s="31"/>
      <c r="N53" s="31"/>
      <c r="O53" s="32"/>
    </row>
    <row r="54" spans="2:15" ht="6" customHeight="1" x14ac:dyDescent="0.3">
      <c r="B54" s="7"/>
      <c r="C54" s="10"/>
      <c r="D54" s="10"/>
      <c r="E54" s="39"/>
      <c r="F54" s="39"/>
      <c r="G54" s="39"/>
      <c r="H54" s="40"/>
      <c r="I54" s="16"/>
      <c r="J54" s="10"/>
      <c r="K54" s="10"/>
      <c r="L54" s="31"/>
      <c r="M54" s="31"/>
      <c r="N54" s="31"/>
      <c r="O54" s="32"/>
    </row>
    <row r="55" spans="2:15" ht="15" customHeight="1" x14ac:dyDescent="0.35">
      <c r="B55" s="7"/>
      <c r="C55" s="22"/>
      <c r="D55" s="10" t="s">
        <v>30</v>
      </c>
      <c r="E55" s="37">
        <f>E8+E18+E24+E39+E45+E50</f>
        <v>56075.159999999996</v>
      </c>
      <c r="F55" s="37">
        <f>F8+F18+F24+F39+F45+F50</f>
        <v>55702.3</v>
      </c>
      <c r="G55" s="37">
        <f>G8+G18+G24+G39+G45+G50</f>
        <v>56857</v>
      </c>
      <c r="H55" s="38"/>
      <c r="I55" s="16"/>
      <c r="J55" s="22"/>
      <c r="K55" s="10" t="s">
        <v>31</v>
      </c>
      <c r="L55" s="37">
        <f>L8+L18+L24</f>
        <v>55049.58</v>
      </c>
      <c r="M55" s="37">
        <f>M8+M18+M24</f>
        <v>56165.39</v>
      </c>
      <c r="N55" s="37">
        <f>N8+N18+N24</f>
        <v>56857</v>
      </c>
      <c r="O55" s="38"/>
    </row>
    <row r="56" spans="2:15" ht="6" customHeight="1" x14ac:dyDescent="0.3">
      <c r="B56" s="7"/>
      <c r="C56" s="10"/>
      <c r="D56" s="10"/>
      <c r="E56" s="31"/>
      <c r="F56" s="31"/>
      <c r="G56" s="31"/>
      <c r="H56" s="32"/>
      <c r="I56" s="16"/>
      <c r="J56" s="10"/>
      <c r="K56" s="10"/>
      <c r="L56" s="31"/>
      <c r="M56" s="31"/>
      <c r="N56" s="31"/>
      <c r="O56" s="32"/>
    </row>
    <row r="57" spans="2:15" ht="24" customHeight="1" thickBot="1" x14ac:dyDescent="0.4">
      <c r="B57" s="14"/>
      <c r="C57" s="15" t="s">
        <v>53</v>
      </c>
      <c r="D57" s="23"/>
      <c r="E57" s="51" t="s">
        <v>80</v>
      </c>
      <c r="F57" s="51">
        <v>463.09</v>
      </c>
      <c r="G57" s="51" t="s">
        <v>80</v>
      </c>
      <c r="H57" s="55"/>
      <c r="I57" s="25"/>
      <c r="J57" s="24" t="s">
        <v>52</v>
      </c>
      <c r="K57" s="23"/>
      <c r="L57" s="51">
        <v>1025.58</v>
      </c>
      <c r="M57" s="51"/>
      <c r="N57" s="34"/>
      <c r="O57" s="35"/>
    </row>
    <row r="58" spans="2:15" ht="6" customHeight="1" thickTop="1" thickBot="1" x14ac:dyDescent="0.35">
      <c r="B58" s="9"/>
      <c r="C58" s="12"/>
      <c r="D58" s="12"/>
      <c r="E58" s="12"/>
      <c r="F58" s="12"/>
      <c r="G58" s="12"/>
      <c r="H58" s="13"/>
      <c r="I58" s="17"/>
      <c r="J58" s="12"/>
      <c r="K58" s="12"/>
      <c r="L58" s="12"/>
      <c r="M58" s="12"/>
      <c r="N58" s="12"/>
      <c r="O58" s="13"/>
    </row>
    <row r="59" spans="2:15" ht="6" customHeight="1" x14ac:dyDescent="0.3">
      <c r="B59" s="4"/>
      <c r="C59" s="18"/>
      <c r="D59" s="18"/>
      <c r="E59" s="18"/>
      <c r="F59" s="18"/>
      <c r="G59" s="18"/>
      <c r="H59" s="18"/>
      <c r="I59" s="52"/>
      <c r="J59" s="18"/>
      <c r="K59" s="18"/>
      <c r="L59" s="18"/>
      <c r="M59" s="18"/>
      <c r="N59" s="18"/>
      <c r="O59" s="19"/>
    </row>
    <row r="60" spans="2:15" ht="18" x14ac:dyDescent="0.35">
      <c r="B60" s="7"/>
      <c r="C60" s="10"/>
      <c r="D60" s="10"/>
      <c r="E60" s="48">
        <f>E55</f>
        <v>56075.159999999996</v>
      </c>
      <c r="F60" s="48">
        <f>F55+F57</f>
        <v>56165.39</v>
      </c>
      <c r="G60" s="48">
        <f>G55</f>
        <v>56857</v>
      </c>
      <c r="H60" s="48"/>
      <c r="I60" s="53"/>
      <c r="J60" s="10"/>
      <c r="K60" s="10"/>
      <c r="L60" s="48">
        <f>L55+L57</f>
        <v>56075.16</v>
      </c>
      <c r="M60" s="48">
        <f>M55+M57</f>
        <v>56165.39</v>
      </c>
      <c r="N60" s="49">
        <f>N55+N57</f>
        <v>56857</v>
      </c>
      <c r="O60" s="50"/>
    </row>
    <row r="61" spans="2:15" ht="6" customHeight="1" thickBot="1" x14ac:dyDescent="0.35">
      <c r="B61" s="9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3"/>
    </row>
    <row r="62" spans="2:15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2:15" x14ac:dyDescent="0.3">
      <c r="C63" s="10"/>
      <c r="D63" s="10"/>
      <c r="E63" s="10"/>
      <c r="F63" s="36"/>
      <c r="G63" s="36"/>
      <c r="H63" s="10"/>
      <c r="I63" s="10"/>
      <c r="J63" s="10"/>
      <c r="K63" s="10"/>
      <c r="L63" s="10"/>
      <c r="M63" s="10"/>
      <c r="N63" s="10"/>
      <c r="O63" s="10"/>
    </row>
    <row r="64" spans="2:15" x14ac:dyDescent="0.3">
      <c r="C64" s="10"/>
      <c r="D64" s="10"/>
      <c r="E64" s="36"/>
      <c r="F64" s="36"/>
      <c r="G64" s="36"/>
      <c r="H64" s="36"/>
      <c r="I64" s="10"/>
      <c r="J64" s="10"/>
      <c r="K64" s="36"/>
      <c r="L64" s="36"/>
      <c r="M64" s="10"/>
      <c r="N64" s="10"/>
      <c r="O64" s="10"/>
    </row>
    <row r="65" spans="3:15" x14ac:dyDescent="0.3">
      <c r="C65" s="10"/>
      <c r="D65" s="10"/>
      <c r="E65" s="10"/>
      <c r="F65" s="10"/>
      <c r="G65" s="10"/>
      <c r="H65" s="36"/>
      <c r="I65" s="10"/>
      <c r="J65" s="10"/>
      <c r="K65" s="36"/>
      <c r="L65" s="36"/>
      <c r="M65" s="10"/>
      <c r="N65" s="10"/>
      <c r="O65" s="10"/>
    </row>
    <row r="66" spans="3:15" x14ac:dyDescent="0.3">
      <c r="C66" s="10"/>
      <c r="D66" s="10"/>
      <c r="E66" s="10"/>
      <c r="F66" s="36"/>
      <c r="G66" s="36"/>
      <c r="H66" s="10"/>
      <c r="I66" s="10"/>
      <c r="J66" s="10"/>
      <c r="K66" s="10"/>
      <c r="L66" s="10"/>
      <c r="M66" s="10"/>
      <c r="N66" s="10"/>
      <c r="O66" s="10"/>
    </row>
    <row r="67" spans="3:15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3:15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4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68"/>
  <sheetViews>
    <sheetView zoomScaleNormal="100" workbookViewId="0">
      <selection activeCell="M38" sqref="M38"/>
    </sheetView>
  </sheetViews>
  <sheetFormatPr baseColWidth="10" defaultColWidth="11.42578125" defaultRowHeight="16.5" x14ac:dyDescent="0.3"/>
  <cols>
    <col min="1" max="1" width="2.28515625" style="1" customWidth="1"/>
    <col min="2" max="2" width="2.7109375" style="1" customWidth="1"/>
    <col min="3" max="3" width="3.7109375" style="1" customWidth="1"/>
    <col min="4" max="4" width="24.7109375" style="1" customWidth="1"/>
    <col min="5" max="7" width="17.140625" style="1" customWidth="1"/>
    <col min="8" max="8" width="2" style="1" customWidth="1"/>
    <col min="9" max="9" width="2.85546875" style="1" customWidth="1"/>
    <col min="10" max="10" width="3.7109375" style="1" customWidth="1"/>
    <col min="11" max="11" width="20.7109375" style="1" customWidth="1"/>
    <col min="12" max="14" width="17.140625" style="1" customWidth="1"/>
    <col min="15" max="15" width="1.5703125" style="1" customWidth="1"/>
    <col min="16" max="16" width="3.28515625" style="1" customWidth="1"/>
    <col min="17" max="16384" width="11.42578125" style="1"/>
  </cols>
  <sheetData>
    <row r="1" spans="2:15" s="2" customFormat="1" ht="34.5" customHeight="1" x14ac:dyDescent="0.6">
      <c r="B1" s="2" t="s">
        <v>0</v>
      </c>
      <c r="E1" s="3" t="s">
        <v>104</v>
      </c>
    </row>
    <row r="2" spans="2:15" ht="6" customHeight="1" thickBot="1" x14ac:dyDescent="0.35"/>
    <row r="3" spans="2:15" ht="6" customHeight="1" x14ac:dyDescent="0.3">
      <c r="B3" s="4"/>
      <c r="C3" s="5"/>
      <c r="D3" s="5"/>
      <c r="E3" s="5"/>
      <c r="F3" s="5"/>
      <c r="G3" s="5"/>
      <c r="H3" s="6"/>
      <c r="I3" s="4"/>
      <c r="J3" s="5"/>
      <c r="K3" s="5"/>
      <c r="L3" s="5"/>
      <c r="M3" s="5"/>
      <c r="N3" s="5"/>
      <c r="O3" s="6"/>
    </row>
    <row r="4" spans="2:15" ht="17.25" customHeight="1" x14ac:dyDescent="0.4">
      <c r="B4" s="7"/>
      <c r="D4" s="54" t="s">
        <v>1</v>
      </c>
      <c r="E4" s="47"/>
      <c r="H4" s="8"/>
      <c r="I4" s="7"/>
      <c r="K4" s="54" t="s">
        <v>2</v>
      </c>
      <c r="L4" s="47"/>
      <c r="O4" s="8"/>
    </row>
    <row r="5" spans="2:15" x14ac:dyDescent="0.3">
      <c r="B5" s="7"/>
      <c r="C5" s="10"/>
      <c r="D5" s="10"/>
      <c r="E5" s="26" t="s">
        <v>87</v>
      </c>
      <c r="F5" s="26" t="s">
        <v>95</v>
      </c>
      <c r="G5" s="26" t="s">
        <v>105</v>
      </c>
      <c r="H5" s="27"/>
      <c r="I5" s="28"/>
      <c r="J5" s="22"/>
      <c r="K5" s="22"/>
      <c r="L5" s="26" t="s">
        <v>87</v>
      </c>
      <c r="M5" s="26" t="s">
        <v>95</v>
      </c>
      <c r="N5" s="26" t="s">
        <v>105</v>
      </c>
      <c r="O5" s="27"/>
    </row>
    <row r="6" spans="2:15" ht="13.5" customHeight="1" x14ac:dyDescent="0.3">
      <c r="B6" s="7"/>
      <c r="C6" s="10"/>
      <c r="D6" s="10"/>
      <c r="E6" s="26"/>
      <c r="F6" s="26"/>
      <c r="G6" s="26" t="s">
        <v>50</v>
      </c>
      <c r="H6" s="27"/>
      <c r="I6" s="28"/>
      <c r="J6" s="22"/>
      <c r="K6" s="22"/>
      <c r="L6" s="26"/>
      <c r="M6" s="26"/>
      <c r="N6" s="26" t="s">
        <v>50</v>
      </c>
      <c r="O6" s="27"/>
    </row>
    <row r="7" spans="2:15" ht="6" customHeight="1" x14ac:dyDescent="0.3">
      <c r="B7" s="7"/>
      <c r="C7" s="10"/>
      <c r="D7" s="10"/>
      <c r="E7" s="10"/>
      <c r="F7" s="10"/>
      <c r="G7" s="10"/>
      <c r="H7" s="11"/>
      <c r="I7" s="16"/>
      <c r="J7" s="10"/>
      <c r="K7" s="10"/>
      <c r="L7" s="10"/>
      <c r="M7" s="10"/>
      <c r="N7" s="10"/>
      <c r="O7" s="11"/>
    </row>
    <row r="8" spans="2:15" ht="15" customHeight="1" x14ac:dyDescent="0.35">
      <c r="B8" s="7"/>
      <c r="C8" s="22" t="s">
        <v>3</v>
      </c>
      <c r="D8" s="10"/>
      <c r="E8" s="37">
        <f>SUM(E10:E14)</f>
        <v>2714.93</v>
      </c>
      <c r="F8" s="37">
        <f>SUM(F10:F14)</f>
        <v>2196.3100000000004</v>
      </c>
      <c r="G8" s="37">
        <f>SUM(G10:G14)</f>
        <v>0</v>
      </c>
      <c r="H8" s="37"/>
      <c r="I8" s="16"/>
      <c r="J8" s="22" t="s">
        <v>32</v>
      </c>
      <c r="K8" s="10"/>
      <c r="L8" s="37">
        <f>SUM(L10:L16)</f>
        <v>39152.9</v>
      </c>
      <c r="M8" s="37">
        <f>SUM(M10:M16)</f>
        <v>40534.449999999997</v>
      </c>
      <c r="N8" s="37">
        <f>SUM(N10:N15)</f>
        <v>0</v>
      </c>
      <c r="O8" s="38"/>
    </row>
    <row r="9" spans="2:15" ht="6" customHeight="1" x14ac:dyDescent="0.3">
      <c r="B9" s="7"/>
      <c r="C9" s="10"/>
      <c r="D9" s="10"/>
      <c r="E9" s="31"/>
      <c r="F9" s="31"/>
      <c r="G9" s="31"/>
      <c r="H9" s="32"/>
      <c r="I9" s="16"/>
      <c r="J9" s="10"/>
      <c r="K9" s="10"/>
      <c r="L9" s="31"/>
      <c r="M9" s="31"/>
      <c r="N9" s="31"/>
      <c r="O9" s="32"/>
    </row>
    <row r="10" spans="2:15" ht="13.5" customHeight="1" x14ac:dyDescent="0.3">
      <c r="B10" s="7"/>
      <c r="C10" s="10"/>
      <c r="D10" s="10" t="s">
        <v>4</v>
      </c>
      <c r="E10" s="31">
        <v>690.46</v>
      </c>
      <c r="F10" s="31">
        <v>532.72</v>
      </c>
      <c r="G10" s="31"/>
      <c r="H10" s="32"/>
      <c r="I10" s="16"/>
      <c r="J10" s="10"/>
      <c r="K10" s="10" t="s">
        <v>33</v>
      </c>
      <c r="L10" s="31">
        <v>13200</v>
      </c>
      <c r="M10" s="31">
        <v>13080</v>
      </c>
      <c r="N10" s="31"/>
      <c r="O10" s="32"/>
    </row>
    <row r="11" spans="2:15" ht="13.5" customHeight="1" x14ac:dyDescent="0.3">
      <c r="B11" s="7"/>
      <c r="C11" s="10"/>
      <c r="D11" s="10" t="s">
        <v>11</v>
      </c>
      <c r="E11" s="31">
        <v>1124.08</v>
      </c>
      <c r="F11" s="31">
        <v>891.6</v>
      </c>
      <c r="G11" s="31"/>
      <c r="H11" s="32"/>
      <c r="I11" s="16"/>
      <c r="J11" s="10"/>
      <c r="K11" s="10" t="s">
        <v>34</v>
      </c>
      <c r="L11" s="31">
        <v>21586.1</v>
      </c>
      <c r="M11" s="31">
        <v>24046.45</v>
      </c>
      <c r="N11" s="31"/>
      <c r="O11" s="32"/>
    </row>
    <row r="12" spans="2:15" ht="13.5" customHeight="1" x14ac:dyDescent="0.3">
      <c r="B12" s="7"/>
      <c r="C12" s="10"/>
      <c r="D12" s="10" t="s">
        <v>9</v>
      </c>
      <c r="E12" s="31">
        <v>900.39</v>
      </c>
      <c r="F12" s="31">
        <v>771.99</v>
      </c>
      <c r="G12" s="31"/>
      <c r="H12" s="32"/>
      <c r="I12" s="16"/>
      <c r="J12" s="10"/>
      <c r="K12" s="10" t="s">
        <v>61</v>
      </c>
      <c r="L12" s="31">
        <v>1424</v>
      </c>
      <c r="M12" s="31">
        <v>1448</v>
      </c>
      <c r="N12" s="31"/>
      <c r="O12" s="32"/>
    </row>
    <row r="13" spans="2:15" ht="13.5" customHeight="1" x14ac:dyDescent="0.3">
      <c r="B13" s="7"/>
      <c r="C13" s="10"/>
      <c r="D13" s="10" t="s">
        <v>100</v>
      </c>
      <c r="E13" s="31"/>
      <c r="F13" s="31"/>
      <c r="G13" s="31"/>
      <c r="H13" s="32"/>
      <c r="I13" s="16"/>
      <c r="J13" s="10"/>
      <c r="K13" s="10" t="s">
        <v>88</v>
      </c>
      <c r="L13" s="31">
        <v>708</v>
      </c>
      <c r="M13" s="31">
        <v>1140</v>
      </c>
      <c r="N13" s="31"/>
      <c r="O13" s="32"/>
    </row>
    <row r="14" spans="2:15" ht="13.5" customHeight="1" x14ac:dyDescent="0.3">
      <c r="B14" s="7"/>
      <c r="C14" s="10"/>
      <c r="D14" s="10"/>
      <c r="E14" s="31"/>
      <c r="F14" s="31"/>
      <c r="G14" s="31"/>
      <c r="H14" s="32"/>
      <c r="I14" s="16"/>
      <c r="J14" s="10"/>
      <c r="K14" s="10" t="s">
        <v>89</v>
      </c>
      <c r="L14" s="31">
        <v>1016</v>
      </c>
      <c r="M14" s="31"/>
      <c r="N14" s="57" t="s">
        <v>74</v>
      </c>
      <c r="O14" s="56"/>
    </row>
    <row r="15" spans="2:15" ht="13.5" customHeight="1" x14ac:dyDescent="0.3">
      <c r="B15" s="7"/>
      <c r="C15" s="10"/>
      <c r="D15" s="10"/>
      <c r="E15" s="31"/>
      <c r="F15" s="31"/>
      <c r="G15" s="31"/>
      <c r="H15" s="32"/>
      <c r="I15" s="16"/>
      <c r="J15" s="10"/>
      <c r="K15" s="10" t="s">
        <v>98</v>
      </c>
      <c r="L15" s="31">
        <v>496</v>
      </c>
      <c r="M15" s="31">
        <v>456</v>
      </c>
      <c r="N15" s="31"/>
      <c r="O15" s="32"/>
    </row>
    <row r="16" spans="2:15" ht="13.5" customHeight="1" x14ac:dyDescent="0.3">
      <c r="B16" s="7"/>
      <c r="C16" s="10"/>
      <c r="D16" s="10"/>
      <c r="E16" s="31"/>
      <c r="F16" s="31"/>
      <c r="G16" s="31"/>
      <c r="H16" s="32"/>
      <c r="I16" s="16"/>
      <c r="J16" s="10"/>
      <c r="K16" s="10" t="s">
        <v>101</v>
      </c>
      <c r="L16" s="31">
        <v>722.8</v>
      </c>
      <c r="M16" s="31">
        <v>364</v>
      </c>
      <c r="N16" s="31"/>
      <c r="O16" s="32"/>
    </row>
    <row r="17" spans="2:15" ht="6" customHeight="1" x14ac:dyDescent="0.3">
      <c r="B17" s="7"/>
      <c r="C17" s="10"/>
      <c r="D17" s="10"/>
      <c r="E17" s="31"/>
      <c r="F17" s="31"/>
      <c r="G17" s="31"/>
      <c r="H17" s="32"/>
      <c r="I17" s="16"/>
      <c r="J17" s="10"/>
      <c r="K17" s="10"/>
      <c r="L17" s="31"/>
      <c r="M17" s="31"/>
      <c r="N17" s="31"/>
      <c r="O17" s="32"/>
    </row>
    <row r="18" spans="2:15" ht="15.75" customHeight="1" x14ac:dyDescent="0.35">
      <c r="B18" s="7"/>
      <c r="C18" s="22" t="s">
        <v>12</v>
      </c>
      <c r="D18" s="10"/>
      <c r="E18" s="37">
        <f>SUM(E20:E21)</f>
        <v>30034.799999999999</v>
      </c>
      <c r="F18" s="37">
        <f>SUM(F20:F21)</f>
        <v>30034.799999999999</v>
      </c>
      <c r="G18" s="37">
        <f>SUM(G20:G21)</f>
        <v>0</v>
      </c>
      <c r="H18" s="37"/>
      <c r="I18" s="28"/>
      <c r="J18" s="22" t="s">
        <v>39</v>
      </c>
      <c r="K18" s="22"/>
      <c r="L18" s="37">
        <f>SUM(L20:L21)</f>
        <v>11440.1</v>
      </c>
      <c r="M18" s="37">
        <f>SUM(M20:M22)</f>
        <v>14023.76</v>
      </c>
      <c r="N18" s="37">
        <f>SUM(N20:N21)</f>
        <v>0</v>
      </c>
      <c r="O18" s="38"/>
    </row>
    <row r="19" spans="2:15" ht="6" customHeight="1" x14ac:dyDescent="0.3">
      <c r="B19" s="7"/>
      <c r="C19" s="10"/>
      <c r="D19" s="10"/>
      <c r="E19" s="31"/>
      <c r="F19" s="31"/>
      <c r="G19" s="31"/>
      <c r="H19" s="32"/>
      <c r="I19" s="16"/>
      <c r="J19" s="10"/>
      <c r="K19" s="10"/>
      <c r="L19" s="31"/>
      <c r="M19" s="31"/>
      <c r="N19" s="31"/>
      <c r="O19" s="32"/>
    </row>
    <row r="20" spans="2:15" ht="13.5" customHeight="1" x14ac:dyDescent="0.3">
      <c r="B20" s="7"/>
      <c r="C20" s="10"/>
      <c r="D20" s="10" t="s">
        <v>13</v>
      </c>
      <c r="E20" s="31">
        <v>30000</v>
      </c>
      <c r="F20" s="31">
        <v>30000</v>
      </c>
      <c r="G20" s="31"/>
      <c r="H20" s="32"/>
      <c r="I20" s="16"/>
      <c r="J20" s="10"/>
      <c r="K20" s="10" t="s">
        <v>57</v>
      </c>
      <c r="L20" s="31">
        <v>10440.1</v>
      </c>
      <c r="M20" s="31">
        <v>11757.76</v>
      </c>
      <c r="N20" s="31"/>
      <c r="O20" s="32"/>
    </row>
    <row r="21" spans="2:15" ht="13.5" customHeight="1" x14ac:dyDescent="0.3">
      <c r="B21" s="7"/>
      <c r="C21" s="10"/>
      <c r="D21" s="10" t="s">
        <v>15</v>
      </c>
      <c r="E21" s="31">
        <v>34.799999999999997</v>
      </c>
      <c r="F21" s="31">
        <v>34.799999999999997</v>
      </c>
      <c r="G21" s="31"/>
      <c r="H21" s="32"/>
      <c r="I21" s="16"/>
      <c r="J21" s="10"/>
      <c r="K21" s="10" t="s">
        <v>96</v>
      </c>
      <c r="L21" s="31">
        <v>1000</v>
      </c>
      <c r="M21" s="31">
        <v>1626</v>
      </c>
      <c r="N21" s="31"/>
      <c r="O21" s="32"/>
    </row>
    <row r="22" spans="2:15" ht="13.5" customHeight="1" x14ac:dyDescent="0.3">
      <c r="B22" s="7"/>
      <c r="C22" s="10"/>
      <c r="D22" s="10"/>
      <c r="E22" s="31"/>
      <c r="F22" s="31"/>
      <c r="G22" s="31"/>
      <c r="H22" s="32"/>
      <c r="I22" s="16"/>
      <c r="J22" s="10"/>
      <c r="K22" s="10" t="s">
        <v>106</v>
      </c>
      <c r="L22" s="31"/>
      <c r="M22" s="31">
        <v>640</v>
      </c>
      <c r="N22" s="31"/>
      <c r="O22" s="32"/>
    </row>
    <row r="23" spans="2:15" ht="6" customHeight="1" x14ac:dyDescent="0.3">
      <c r="B23" s="7"/>
      <c r="C23" s="10"/>
      <c r="D23" s="10"/>
      <c r="E23" s="31"/>
      <c r="F23" s="31"/>
      <c r="G23" s="31"/>
      <c r="H23" s="32"/>
      <c r="I23" s="16"/>
      <c r="J23" s="10"/>
      <c r="K23" s="10"/>
      <c r="L23" s="31"/>
      <c r="M23" s="31"/>
      <c r="N23" s="31"/>
      <c r="O23" s="32"/>
    </row>
    <row r="24" spans="2:15" ht="15.75" customHeight="1" x14ac:dyDescent="0.35">
      <c r="B24" s="7"/>
      <c r="C24" s="22" t="s">
        <v>20</v>
      </c>
      <c r="D24" s="10"/>
      <c r="E24" s="37">
        <f>SUM(E26:E35)</f>
        <v>20991.859999999997</v>
      </c>
      <c r="F24" s="37">
        <f>SUM(F26:F35)</f>
        <v>22491.399999999998</v>
      </c>
      <c r="G24" s="37">
        <f>SUM(G26:G34)</f>
        <v>0</v>
      </c>
      <c r="H24" s="37"/>
      <c r="I24" s="28"/>
      <c r="J24" s="22" t="s">
        <v>40</v>
      </c>
      <c r="K24" s="22"/>
      <c r="L24" s="37">
        <f>SUM(L26:L30)</f>
        <v>1057.43</v>
      </c>
      <c r="M24" s="37">
        <f>SUM(M26:M30)</f>
        <v>491.37</v>
      </c>
      <c r="N24" s="37">
        <f>SUM(N26:N27)</f>
        <v>0</v>
      </c>
      <c r="O24" s="38"/>
    </row>
    <row r="25" spans="2:15" ht="6" customHeight="1" x14ac:dyDescent="0.3">
      <c r="B25" s="7"/>
      <c r="C25" s="10"/>
      <c r="D25" s="10"/>
      <c r="E25" s="31"/>
      <c r="F25" s="31"/>
      <c r="G25" s="31"/>
      <c r="H25" s="32"/>
      <c r="I25" s="16"/>
      <c r="J25" s="10"/>
      <c r="K25" s="10"/>
      <c r="L25" s="31"/>
      <c r="M25" s="31"/>
      <c r="N25" s="31"/>
      <c r="O25" s="32"/>
    </row>
    <row r="26" spans="2:15" ht="13.5" customHeight="1" x14ac:dyDescent="0.3">
      <c r="B26" s="7"/>
      <c r="C26" s="10"/>
      <c r="D26" s="10" t="s">
        <v>21</v>
      </c>
      <c r="E26" s="31">
        <v>4982.47</v>
      </c>
      <c r="F26" s="31">
        <v>5443.63</v>
      </c>
      <c r="G26" s="31"/>
      <c r="H26" s="32"/>
      <c r="I26" s="16"/>
      <c r="J26" s="10"/>
      <c r="K26" s="10" t="s">
        <v>41</v>
      </c>
      <c r="L26" s="31">
        <v>754.49</v>
      </c>
      <c r="M26" s="31">
        <v>491.37</v>
      </c>
      <c r="N26" s="31"/>
      <c r="O26" s="32"/>
    </row>
    <row r="27" spans="2:15" ht="13.5" customHeight="1" x14ac:dyDescent="0.3">
      <c r="B27" s="7"/>
      <c r="C27" s="10"/>
      <c r="D27" s="10" t="s">
        <v>57</v>
      </c>
      <c r="E27" s="31">
        <v>8734.49</v>
      </c>
      <c r="F27" s="31">
        <v>9321.8700000000008</v>
      </c>
      <c r="G27" s="31"/>
      <c r="H27" s="32"/>
      <c r="I27" s="16"/>
      <c r="J27" s="10"/>
      <c r="K27" s="10" t="s">
        <v>103</v>
      </c>
      <c r="L27" s="31"/>
      <c r="M27" s="31"/>
      <c r="N27" s="31"/>
      <c r="O27" s="32"/>
    </row>
    <row r="28" spans="2:15" ht="13.5" customHeight="1" x14ac:dyDescent="0.3">
      <c r="B28" s="7"/>
      <c r="C28" s="10"/>
      <c r="D28" s="10" t="s">
        <v>96</v>
      </c>
      <c r="E28" s="31">
        <v>882</v>
      </c>
      <c r="F28" s="31">
        <v>1258</v>
      </c>
      <c r="G28" s="31"/>
      <c r="H28" s="32"/>
      <c r="I28" s="16"/>
      <c r="J28" s="10"/>
      <c r="K28" s="10" t="s">
        <v>99</v>
      </c>
      <c r="L28" s="31">
        <v>302.94</v>
      </c>
      <c r="M28" s="31"/>
      <c r="N28" s="31"/>
      <c r="O28" s="32"/>
    </row>
    <row r="29" spans="2:15" ht="13.5" customHeight="1" x14ac:dyDescent="0.3">
      <c r="B29" s="7"/>
      <c r="C29" s="10"/>
      <c r="D29" s="10" t="s">
        <v>106</v>
      </c>
      <c r="E29" s="57" t="s">
        <v>74</v>
      </c>
      <c r="F29" s="31">
        <v>420</v>
      </c>
      <c r="G29" s="31"/>
      <c r="H29" s="32"/>
      <c r="I29" s="16"/>
      <c r="J29" s="10"/>
      <c r="K29" s="10"/>
      <c r="L29" s="31"/>
      <c r="M29" s="31"/>
      <c r="N29" s="31"/>
      <c r="O29" s="32"/>
    </row>
    <row r="30" spans="2:15" ht="13.5" customHeight="1" x14ac:dyDescent="0.3">
      <c r="B30" s="7"/>
      <c r="C30" s="10"/>
      <c r="D30" s="10" t="s">
        <v>62</v>
      </c>
      <c r="E30" s="31">
        <v>2826.8</v>
      </c>
      <c r="F30" s="31">
        <v>2873.6</v>
      </c>
      <c r="G30" s="31"/>
      <c r="H30" s="32"/>
      <c r="I30" s="16"/>
      <c r="J30" s="10"/>
      <c r="K30" s="10"/>
      <c r="L30" s="31"/>
      <c r="M30" s="31"/>
      <c r="N30" s="31"/>
      <c r="O30" s="32"/>
    </row>
    <row r="31" spans="2:15" ht="13.5" customHeight="1" x14ac:dyDescent="0.3">
      <c r="B31" s="7"/>
      <c r="C31" s="10"/>
      <c r="D31" s="10" t="s">
        <v>91</v>
      </c>
      <c r="E31" s="31">
        <v>986.8</v>
      </c>
      <c r="F31" s="31">
        <v>1570</v>
      </c>
      <c r="G31" s="31"/>
      <c r="H31" s="32"/>
      <c r="I31" s="16"/>
      <c r="J31" s="10"/>
      <c r="K31" s="10"/>
      <c r="L31" s="31"/>
      <c r="M31" s="31"/>
      <c r="N31" s="31"/>
      <c r="O31" s="32"/>
    </row>
    <row r="32" spans="2:15" ht="13.5" customHeight="1" x14ac:dyDescent="0.3">
      <c r="B32" s="7"/>
      <c r="C32" s="10"/>
      <c r="D32" s="10" t="s">
        <v>92</v>
      </c>
      <c r="E32" s="31">
        <v>946</v>
      </c>
      <c r="F32" s="57" t="s">
        <v>74</v>
      </c>
      <c r="G32" s="57"/>
      <c r="H32" s="56"/>
      <c r="I32" s="16"/>
      <c r="J32" s="10"/>
      <c r="K32" s="10"/>
      <c r="L32" s="31"/>
      <c r="M32" s="31"/>
      <c r="N32" s="31"/>
      <c r="O32" s="32"/>
    </row>
    <row r="33" spans="2:15" ht="13.5" customHeight="1" x14ac:dyDescent="0.3">
      <c r="B33" s="7"/>
      <c r="C33" s="10"/>
      <c r="D33" s="10" t="s">
        <v>97</v>
      </c>
      <c r="E33" s="31">
        <v>652.29999999999995</v>
      </c>
      <c r="F33" s="31">
        <v>614.29999999999995</v>
      </c>
      <c r="G33" s="31"/>
      <c r="H33" s="32"/>
      <c r="I33" s="16"/>
      <c r="J33" s="10"/>
      <c r="K33" s="10"/>
      <c r="L33" s="31"/>
      <c r="M33" s="31"/>
      <c r="N33" s="31"/>
      <c r="O33" s="32"/>
    </row>
    <row r="34" spans="2:15" ht="13.5" customHeight="1" x14ac:dyDescent="0.3">
      <c r="B34" s="7"/>
      <c r="C34" s="10"/>
      <c r="D34" s="10" t="s">
        <v>25</v>
      </c>
      <c r="E34" s="31">
        <v>936</v>
      </c>
      <c r="F34" s="31">
        <v>940</v>
      </c>
      <c r="G34" s="31"/>
      <c r="H34" s="32"/>
      <c r="I34" s="16"/>
      <c r="J34" s="10"/>
      <c r="K34" s="10"/>
      <c r="L34" s="31"/>
      <c r="M34" s="31"/>
      <c r="N34" s="31"/>
      <c r="O34" s="32"/>
    </row>
    <row r="35" spans="2:15" ht="13.5" customHeight="1" x14ac:dyDescent="0.3">
      <c r="B35" s="7"/>
      <c r="C35" s="10"/>
      <c r="D35" s="10" t="s">
        <v>22</v>
      </c>
      <c r="E35" s="31">
        <v>45</v>
      </c>
      <c r="F35" s="31">
        <v>50</v>
      </c>
      <c r="G35" s="31"/>
      <c r="H35" s="32"/>
      <c r="I35" s="16"/>
      <c r="J35" s="10"/>
      <c r="K35" s="10"/>
      <c r="L35" s="31"/>
      <c r="M35" s="31"/>
      <c r="N35" s="31"/>
      <c r="O35" s="32"/>
    </row>
    <row r="36" spans="2:15" ht="6" customHeight="1" x14ac:dyDescent="0.3">
      <c r="B36" s="7"/>
      <c r="C36" s="10"/>
      <c r="D36" s="10"/>
      <c r="E36" s="31"/>
      <c r="F36" s="31"/>
      <c r="G36" s="31"/>
      <c r="H36" s="32"/>
      <c r="I36" s="16"/>
      <c r="J36" s="10"/>
      <c r="K36" s="10"/>
      <c r="L36" s="31"/>
      <c r="M36" s="31"/>
      <c r="N36" s="31"/>
      <c r="O36" s="32"/>
    </row>
    <row r="37" spans="2:15" ht="15" customHeight="1" x14ac:dyDescent="0.35">
      <c r="B37" s="7"/>
      <c r="C37" s="22" t="s">
        <v>16</v>
      </c>
      <c r="D37" s="10"/>
      <c r="E37" s="37">
        <f>SUM(E39:E41)</f>
        <v>0</v>
      </c>
      <c r="F37" s="37">
        <f>SUM(F39:F41)</f>
        <v>0</v>
      </c>
      <c r="G37" s="37">
        <f>SUM(G39:G41)</f>
        <v>0</v>
      </c>
      <c r="H37" s="37"/>
      <c r="I37" s="16"/>
      <c r="J37" s="10"/>
      <c r="K37" s="10"/>
      <c r="L37" s="31"/>
      <c r="M37" s="31"/>
      <c r="N37" s="31"/>
      <c r="O37" s="32"/>
    </row>
    <row r="38" spans="2:15" ht="6" customHeight="1" x14ac:dyDescent="0.3">
      <c r="B38" s="7"/>
      <c r="C38" s="10"/>
      <c r="D38" s="10"/>
      <c r="E38" s="39"/>
      <c r="F38" s="39"/>
      <c r="G38" s="39"/>
      <c r="H38" s="40"/>
      <c r="I38" s="16"/>
      <c r="J38" s="10"/>
      <c r="K38" s="10"/>
      <c r="L38" s="31"/>
      <c r="M38" s="31"/>
      <c r="N38" s="31"/>
      <c r="O38" s="32"/>
    </row>
    <row r="39" spans="2:15" ht="14.25" customHeight="1" x14ac:dyDescent="0.35">
      <c r="B39" s="7"/>
      <c r="C39" s="22" t="s">
        <v>17</v>
      </c>
      <c r="D39" s="10"/>
      <c r="E39" s="37">
        <f>SUM(E41:E43)</f>
        <v>0</v>
      </c>
      <c r="F39" s="37">
        <f>SUM(F41:F43)</f>
        <v>0</v>
      </c>
      <c r="G39" s="37">
        <f>SUM(G41:G43)</f>
        <v>0</v>
      </c>
      <c r="H39" s="37"/>
      <c r="I39" s="16"/>
      <c r="J39" s="10"/>
      <c r="K39" s="10"/>
      <c r="L39" s="31"/>
      <c r="M39" s="31"/>
      <c r="N39" s="31"/>
      <c r="O39" s="32"/>
    </row>
    <row r="40" spans="2:15" ht="6" customHeight="1" x14ac:dyDescent="0.3">
      <c r="B40" s="7"/>
      <c r="C40" s="10"/>
      <c r="D40" s="10"/>
      <c r="E40" s="31"/>
      <c r="F40" s="31"/>
      <c r="G40" s="31"/>
      <c r="H40" s="32"/>
      <c r="I40" s="16"/>
      <c r="J40" s="10"/>
      <c r="K40" s="10"/>
      <c r="L40" s="31"/>
      <c r="M40" s="31"/>
      <c r="N40" s="31"/>
      <c r="O40" s="32"/>
    </row>
    <row r="41" spans="2:15" ht="13.5" customHeight="1" x14ac:dyDescent="0.3">
      <c r="B41" s="7"/>
      <c r="C41" s="10"/>
      <c r="D41" s="10" t="s">
        <v>18</v>
      </c>
      <c r="E41" s="57" t="s">
        <v>74</v>
      </c>
      <c r="F41" s="57" t="s">
        <v>74</v>
      </c>
      <c r="G41" s="57" t="s">
        <v>74</v>
      </c>
      <c r="H41" s="56"/>
      <c r="I41" s="16"/>
      <c r="J41" s="10"/>
      <c r="K41" s="10"/>
      <c r="L41" s="31"/>
      <c r="M41" s="31"/>
      <c r="N41" s="31"/>
      <c r="O41" s="32"/>
    </row>
    <row r="42" spans="2:15" ht="13.5" customHeight="1" x14ac:dyDescent="0.3">
      <c r="B42" s="7"/>
      <c r="C42" s="10"/>
      <c r="D42" s="10" t="s">
        <v>19</v>
      </c>
      <c r="E42" s="57" t="s">
        <v>74</v>
      </c>
      <c r="F42" s="57" t="s">
        <v>74</v>
      </c>
      <c r="G42" s="57" t="s">
        <v>74</v>
      </c>
      <c r="H42" s="56"/>
      <c r="I42" s="16"/>
      <c r="J42" s="10"/>
      <c r="K42" s="10"/>
      <c r="L42" s="31"/>
      <c r="M42" s="31"/>
      <c r="N42" s="31"/>
      <c r="O42" s="32"/>
    </row>
    <row r="43" spans="2:15" ht="13.5" customHeight="1" x14ac:dyDescent="0.3">
      <c r="B43" s="7"/>
      <c r="C43" s="10"/>
      <c r="D43" s="10" t="s">
        <v>71</v>
      </c>
      <c r="E43" s="57" t="s">
        <v>74</v>
      </c>
      <c r="F43" s="57" t="s">
        <v>74</v>
      </c>
      <c r="G43" s="57" t="s">
        <v>74</v>
      </c>
      <c r="H43" s="56"/>
      <c r="I43" s="16"/>
      <c r="J43" s="10"/>
      <c r="K43" s="10"/>
      <c r="L43" s="31"/>
      <c r="M43" s="31"/>
      <c r="N43" s="31"/>
      <c r="O43" s="32"/>
    </row>
    <row r="44" spans="2:15" ht="6" customHeight="1" x14ac:dyDescent="0.3">
      <c r="B44" s="7"/>
      <c r="C44" s="10"/>
      <c r="D44" s="10"/>
      <c r="E44" s="31"/>
      <c r="F44" s="31"/>
      <c r="G44" s="31"/>
      <c r="H44" s="32"/>
      <c r="I44" s="16"/>
      <c r="J44" s="10"/>
      <c r="K44" s="10"/>
      <c r="L44" s="31"/>
      <c r="M44" s="31"/>
      <c r="N44" s="31"/>
      <c r="O44" s="32"/>
    </row>
    <row r="45" spans="2:15" ht="15" customHeight="1" x14ac:dyDescent="0.35">
      <c r="B45" s="7"/>
      <c r="C45" s="22" t="s">
        <v>26</v>
      </c>
      <c r="D45" s="10"/>
      <c r="E45" s="37">
        <f>SUM(E47:E48)</f>
        <v>259.27999999999997</v>
      </c>
      <c r="F45" s="37">
        <f>SUM(F47:F48)</f>
        <v>352.65000000000003</v>
      </c>
      <c r="G45" s="37">
        <f>SUM(G47:G48)</f>
        <v>0</v>
      </c>
      <c r="H45" s="37"/>
      <c r="I45" s="16"/>
      <c r="J45" s="10"/>
      <c r="K45" s="10"/>
      <c r="L45" s="31"/>
      <c r="M45" s="31"/>
      <c r="N45" s="31"/>
      <c r="O45" s="32"/>
    </row>
    <row r="46" spans="2:15" ht="6" customHeight="1" x14ac:dyDescent="0.3">
      <c r="B46" s="7"/>
      <c r="C46" s="10"/>
      <c r="D46" s="10"/>
      <c r="E46" s="31"/>
      <c r="F46" s="31"/>
      <c r="G46" s="31"/>
      <c r="H46" s="32"/>
      <c r="I46" s="16"/>
      <c r="J46" s="10"/>
      <c r="K46" s="10"/>
      <c r="L46" s="31"/>
      <c r="M46" s="31"/>
      <c r="N46" s="31"/>
      <c r="O46" s="32"/>
    </row>
    <row r="47" spans="2:15" ht="13.5" customHeight="1" x14ac:dyDescent="0.3">
      <c r="B47" s="7"/>
      <c r="C47" s="10"/>
      <c r="D47" s="10" t="s">
        <v>85</v>
      </c>
      <c r="E47" s="31">
        <v>248.48</v>
      </c>
      <c r="F47" s="31">
        <v>338.05</v>
      </c>
      <c r="G47" s="31"/>
      <c r="H47" s="32"/>
      <c r="I47" s="16"/>
      <c r="J47" s="10"/>
      <c r="K47" s="10"/>
      <c r="L47" s="31"/>
      <c r="M47" s="31"/>
      <c r="N47" s="31"/>
      <c r="O47" s="32"/>
    </row>
    <row r="48" spans="2:15" ht="13.5" customHeight="1" x14ac:dyDescent="0.3">
      <c r="B48" s="7"/>
      <c r="C48" s="10"/>
      <c r="D48" s="10" t="s">
        <v>28</v>
      </c>
      <c r="E48" s="31">
        <v>10.8</v>
      </c>
      <c r="F48" s="31">
        <v>14.6</v>
      </c>
      <c r="G48" s="31"/>
      <c r="H48" s="32"/>
      <c r="I48" s="16"/>
      <c r="J48" s="10"/>
      <c r="K48" s="10"/>
      <c r="L48" s="31"/>
      <c r="M48" s="31"/>
      <c r="N48" s="31"/>
      <c r="O48" s="32"/>
    </row>
    <row r="49" spans="2:15" ht="6" customHeight="1" x14ac:dyDescent="0.3">
      <c r="B49" s="7"/>
      <c r="C49" s="10"/>
      <c r="D49" s="10"/>
      <c r="E49" s="31"/>
      <c r="F49" s="31"/>
      <c r="G49" s="31"/>
      <c r="H49" s="32"/>
      <c r="I49" s="16"/>
      <c r="J49" s="10"/>
      <c r="K49" s="10"/>
      <c r="L49" s="31"/>
      <c r="M49" s="31"/>
      <c r="N49" s="31"/>
      <c r="O49" s="32"/>
    </row>
    <row r="50" spans="2:15" ht="15" customHeight="1" x14ac:dyDescent="0.35">
      <c r="B50" s="7"/>
      <c r="C50" s="22" t="s">
        <v>29</v>
      </c>
      <c r="D50" s="10"/>
      <c r="E50" s="46">
        <f>SUM(E52:E53)</f>
        <v>1056</v>
      </c>
      <c r="F50" s="46">
        <f>SUM(F52:F53)</f>
        <v>1000</v>
      </c>
      <c r="G50" s="46">
        <f>SUM(G52:G53)</f>
        <v>1000</v>
      </c>
      <c r="H50" s="46"/>
      <c r="I50" s="16"/>
      <c r="J50" s="22"/>
      <c r="K50" s="10"/>
      <c r="L50" s="30"/>
      <c r="M50" s="30"/>
      <c r="N50" s="30"/>
      <c r="O50" s="33"/>
    </row>
    <row r="51" spans="2:15" ht="6" customHeight="1" x14ac:dyDescent="0.35">
      <c r="B51" s="7"/>
      <c r="C51" s="22"/>
      <c r="D51" s="10"/>
      <c r="E51" s="46"/>
      <c r="F51" s="46"/>
      <c r="G51" s="46"/>
      <c r="H51" s="46"/>
      <c r="I51" s="16"/>
      <c r="J51" s="22"/>
      <c r="K51" s="10"/>
      <c r="L51" s="30"/>
      <c r="M51" s="30"/>
      <c r="N51" s="30"/>
      <c r="O51" s="33"/>
    </row>
    <row r="52" spans="2:15" ht="15" customHeight="1" x14ac:dyDescent="0.3">
      <c r="B52" s="7"/>
      <c r="C52" s="10"/>
      <c r="D52" s="10" t="s">
        <v>93</v>
      </c>
      <c r="E52" s="31">
        <v>556</v>
      </c>
      <c r="F52" s="31">
        <v>500</v>
      </c>
      <c r="G52" s="39">
        <v>500</v>
      </c>
      <c r="H52" s="40"/>
      <c r="I52" s="16"/>
      <c r="J52" s="10"/>
      <c r="K52" s="10"/>
      <c r="L52" s="31"/>
      <c r="M52" s="31"/>
      <c r="N52" s="31"/>
      <c r="O52" s="32"/>
    </row>
    <row r="53" spans="2:15" ht="15" customHeight="1" x14ac:dyDescent="0.3">
      <c r="B53" s="7"/>
      <c r="C53" s="10"/>
      <c r="D53" s="10" t="s">
        <v>102</v>
      </c>
      <c r="E53" s="31">
        <v>500</v>
      </c>
      <c r="F53" s="31">
        <v>500</v>
      </c>
      <c r="G53" s="39">
        <v>500</v>
      </c>
      <c r="H53" s="40"/>
      <c r="I53" s="16"/>
      <c r="J53" s="10"/>
      <c r="K53" s="10"/>
      <c r="L53" s="31"/>
      <c r="M53" s="31"/>
      <c r="N53" s="31"/>
      <c r="O53" s="32"/>
    </row>
    <row r="54" spans="2:15" ht="6" customHeight="1" x14ac:dyDescent="0.3">
      <c r="B54" s="7"/>
      <c r="C54" s="10"/>
      <c r="D54" s="10"/>
      <c r="E54" s="39"/>
      <c r="F54" s="39"/>
      <c r="G54" s="39"/>
      <c r="H54" s="40"/>
      <c r="I54" s="16"/>
      <c r="J54" s="10"/>
      <c r="K54" s="10"/>
      <c r="L54" s="31"/>
      <c r="M54" s="31"/>
      <c r="N54" s="31"/>
      <c r="O54" s="32"/>
    </row>
    <row r="55" spans="2:15" ht="15" customHeight="1" x14ac:dyDescent="0.35">
      <c r="B55" s="7"/>
      <c r="C55" s="22"/>
      <c r="D55" s="10" t="s">
        <v>30</v>
      </c>
      <c r="E55" s="37">
        <f>E8+E18+E24+E39+E45+E50</f>
        <v>55056.869999999995</v>
      </c>
      <c r="F55" s="37">
        <f>F8+F18+F24+F39+F45+F50</f>
        <v>56075.159999999996</v>
      </c>
      <c r="G55" s="37">
        <f>G8+G18+G24+G39+G45+G50</f>
        <v>1000</v>
      </c>
      <c r="H55" s="38"/>
      <c r="I55" s="16"/>
      <c r="J55" s="22"/>
      <c r="K55" s="10" t="s">
        <v>31</v>
      </c>
      <c r="L55" s="37">
        <f>L8+L18+L24</f>
        <v>51650.43</v>
      </c>
      <c r="M55" s="37">
        <f>M8+M18+M24</f>
        <v>55049.58</v>
      </c>
      <c r="N55" s="37">
        <f>N8+N18+N24</f>
        <v>0</v>
      </c>
      <c r="O55" s="38"/>
    </row>
    <row r="56" spans="2:15" ht="6" customHeight="1" x14ac:dyDescent="0.3">
      <c r="B56" s="7"/>
      <c r="C56" s="10"/>
      <c r="D56" s="10"/>
      <c r="E56" s="31"/>
      <c r="F56" s="31"/>
      <c r="G56" s="31"/>
      <c r="H56" s="32"/>
      <c r="I56" s="16"/>
      <c r="J56" s="10"/>
      <c r="K56" s="10"/>
      <c r="L56" s="31"/>
      <c r="M56" s="31"/>
      <c r="N56" s="31"/>
      <c r="O56" s="32"/>
    </row>
    <row r="57" spans="2:15" ht="24" customHeight="1" thickBot="1" x14ac:dyDescent="0.4">
      <c r="B57" s="14"/>
      <c r="C57" s="15" t="s">
        <v>53</v>
      </c>
      <c r="D57" s="23"/>
      <c r="E57" s="51" t="s">
        <v>80</v>
      </c>
      <c r="F57" s="51" t="s">
        <v>80</v>
      </c>
      <c r="G57" s="51" t="s">
        <v>80</v>
      </c>
      <c r="H57" s="55"/>
      <c r="I57" s="25"/>
      <c r="J57" s="24" t="s">
        <v>52</v>
      </c>
      <c r="K57" s="23"/>
      <c r="L57" s="51">
        <v>3406.44</v>
      </c>
      <c r="M57" s="51">
        <v>1025.58</v>
      </c>
      <c r="N57" s="34"/>
      <c r="O57" s="35"/>
    </row>
    <row r="58" spans="2:15" ht="6" customHeight="1" thickTop="1" thickBot="1" x14ac:dyDescent="0.35">
      <c r="B58" s="9"/>
      <c r="C58" s="12"/>
      <c r="D58" s="12"/>
      <c r="E58" s="12"/>
      <c r="F58" s="12"/>
      <c r="G58" s="12"/>
      <c r="H58" s="13"/>
      <c r="I58" s="17"/>
      <c r="J58" s="12"/>
      <c r="K58" s="12"/>
      <c r="L58" s="12"/>
      <c r="M58" s="12"/>
      <c r="N58" s="12"/>
      <c r="O58" s="13"/>
    </row>
    <row r="59" spans="2:15" ht="6" customHeight="1" x14ac:dyDescent="0.3">
      <c r="B59" s="4"/>
      <c r="C59" s="18"/>
      <c r="D59" s="18"/>
      <c r="E59" s="18"/>
      <c r="F59" s="18"/>
      <c r="G59" s="18"/>
      <c r="H59" s="18"/>
      <c r="I59" s="52"/>
      <c r="J59" s="18"/>
      <c r="K59" s="18"/>
      <c r="L59" s="18"/>
      <c r="M59" s="18"/>
      <c r="N59" s="18"/>
      <c r="O59" s="19"/>
    </row>
    <row r="60" spans="2:15" ht="18" x14ac:dyDescent="0.35">
      <c r="B60" s="7"/>
      <c r="C60" s="10"/>
      <c r="D60" s="10"/>
      <c r="E60" s="48">
        <f>E55</f>
        <v>55056.869999999995</v>
      </c>
      <c r="F60" s="48">
        <f>F55</f>
        <v>56075.159999999996</v>
      </c>
      <c r="G60" s="48">
        <f>G55</f>
        <v>1000</v>
      </c>
      <c r="H60" s="48"/>
      <c r="I60" s="53"/>
      <c r="J60" s="10"/>
      <c r="K60" s="10"/>
      <c r="L60" s="48">
        <f>L55+L57</f>
        <v>55056.87</v>
      </c>
      <c r="M60" s="48">
        <f>M55+M57</f>
        <v>56075.16</v>
      </c>
      <c r="N60" s="49">
        <f>N55+N57</f>
        <v>0</v>
      </c>
      <c r="O60" s="50"/>
    </row>
    <row r="61" spans="2:15" ht="6" customHeight="1" thickBot="1" x14ac:dyDescent="0.35">
      <c r="B61" s="9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3"/>
    </row>
    <row r="62" spans="2:15" x14ac:dyDescent="0.3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2:15" x14ac:dyDescent="0.3">
      <c r="C63" s="10"/>
      <c r="D63" s="10"/>
      <c r="E63" s="10"/>
      <c r="F63" s="36"/>
      <c r="G63" s="36"/>
      <c r="H63" s="10"/>
      <c r="I63" s="10"/>
      <c r="J63" s="10"/>
      <c r="K63" s="10"/>
      <c r="L63" s="10"/>
      <c r="M63" s="10"/>
      <c r="N63" s="10"/>
      <c r="O63" s="10"/>
    </row>
    <row r="64" spans="2:15" x14ac:dyDescent="0.3">
      <c r="C64" s="10"/>
      <c r="D64" s="10"/>
      <c r="E64" s="36"/>
      <c r="F64" s="36"/>
      <c r="G64" s="36"/>
      <c r="H64" s="36"/>
      <c r="I64" s="10"/>
      <c r="J64" s="10"/>
      <c r="K64" s="36"/>
      <c r="L64" s="36"/>
      <c r="M64" s="10"/>
      <c r="N64" s="10"/>
      <c r="O64" s="10"/>
    </row>
    <row r="65" spans="3:15" x14ac:dyDescent="0.3">
      <c r="C65" s="10"/>
      <c r="D65" s="10"/>
      <c r="E65" s="10"/>
      <c r="F65" s="10"/>
      <c r="G65" s="10"/>
      <c r="H65" s="36"/>
      <c r="I65" s="10"/>
      <c r="J65" s="10"/>
      <c r="K65" s="36"/>
      <c r="L65" s="36"/>
      <c r="M65" s="10"/>
      <c r="N65" s="10"/>
      <c r="O65" s="10"/>
    </row>
    <row r="66" spans="3:15" x14ac:dyDescent="0.3">
      <c r="C66" s="10"/>
      <c r="D66" s="10"/>
      <c r="E66" s="10"/>
      <c r="F66" s="36"/>
      <c r="G66" s="36"/>
      <c r="H66" s="10"/>
      <c r="I66" s="10"/>
      <c r="J66" s="10"/>
      <c r="K66" s="10"/>
      <c r="L66" s="10"/>
      <c r="M66" s="10"/>
      <c r="N66" s="10"/>
      <c r="O66" s="10"/>
    </row>
    <row r="67" spans="3:15" x14ac:dyDescent="0.3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3:15" x14ac:dyDescent="0.3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</sheetData>
  <phoneticPr fontId="0" type="noConversion"/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74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4</vt:i4>
      </vt:variant>
    </vt:vector>
  </HeadingPairs>
  <TitlesOfParts>
    <vt:vector size="2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Feuil1</vt:lpstr>
      <vt:lpstr>'2018'!Zone_d_impression</vt:lpstr>
      <vt:lpstr>'2019'!Zone_d_impression</vt:lpstr>
      <vt:lpstr>'2020'!Zone_d_impression</vt:lpstr>
      <vt:lpstr>'2021'!Zone_d_impression</vt:lpstr>
    </vt:vector>
  </TitlesOfParts>
  <Company>Perso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Piotr Bakounine</cp:lastModifiedBy>
  <cp:lastPrinted>2024-10-04T08:11:19Z</cp:lastPrinted>
  <dcterms:created xsi:type="dcterms:W3CDTF">2005-07-28T07:29:48Z</dcterms:created>
  <dcterms:modified xsi:type="dcterms:W3CDTF">2024-10-09T14:16:54Z</dcterms:modified>
</cp:coreProperties>
</file>